
<file path=[Content_Types].xml><?xml version="1.0" encoding="utf-8"?>
<Types xmlns="http://schemas.openxmlformats.org/package/2006/content-types">
  <Default Extension="bin" ContentType="application/vnd.openxmlformats-officedocument.spreadsheetml.printerSettings"/>
  <Default Extension="doc" ContentType="application/msword"/>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ml.chartshapes+xml"/>
  <Override PartName="/xl/drawings/drawing4.xml" ContentType="application/vnd.openxmlformats-officedocument.drawing+xml"/>
  <Override PartName="/xl/charts/chart2.xml" ContentType="application/vnd.openxmlformats-officedocument.drawingml.chart+xml"/>
  <Override PartName="/xl/drawings/drawing5.xml" ContentType="application/vnd.openxmlformats-officedocument.drawing+xml"/>
  <Override PartName="/xl/charts/chart3.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codeName="ThisWorkbook"/>
  <mc:AlternateContent xmlns:mc="http://schemas.openxmlformats.org/markup-compatibility/2006">
    <mc:Choice Requires="x15">
      <x15ac:absPath xmlns:x15ac="http://schemas.microsoft.com/office/spreadsheetml/2010/11/ac" url="Z:\My Documents\State Aid Notes\SAN June 25\"/>
    </mc:Choice>
  </mc:AlternateContent>
  <xr:revisionPtr revIDLastSave="0" documentId="8_{4EAB4D13-2C77-4AB7-BDD2-720A57D28432}" xr6:coauthVersionLast="47" xr6:coauthVersionMax="47" xr10:uidLastSave="{00000000-0000-0000-0000-000000000000}"/>
  <bookViews>
    <workbookView xWindow="28680" yWindow="1425" windowWidth="29040" windowHeight="15840" tabRatio="803" firstSheet="1" activeTab="9" xr2:uid="{00000000-000D-0000-FFFF-FFFF00000000}"/>
  </bookViews>
  <sheets>
    <sheet name="Cover Pages" sheetId="4807" r:id="rId1"/>
    <sheet name="pg 2 Chart Revenue and OFS" sheetId="4" r:id="rId2"/>
    <sheet name="pg 3 GF Revenue" sheetId="7" r:id="rId3"/>
    <sheet name="pg 4 Chart GF Exp by Function" sheetId="39" r:id="rId4"/>
    <sheet name="pg 5 Chart GF Exp by Object" sheetId="91" r:id="rId5"/>
    <sheet name="pg 6-7 GF by Function" sheetId="19" r:id="rId6"/>
    <sheet name="Food" sheetId="4808" r:id="rId7"/>
    <sheet name="Spec Ed Cntr" sheetId="4812" r:id="rId8"/>
    <sheet name="Debt" sheetId="4811" r:id="rId9"/>
    <sheet name="Student Act" sheetId="4813" r:id="rId10"/>
    <sheet name="pg 21-24 Functions Defined" sheetId="4804" r:id="rId11"/>
  </sheets>
  <externalReferences>
    <externalReference r:id="rId12"/>
  </externalReferences>
  <definedNames>
    <definedName name="__123Graph_D" localSheetId="2" hidden="1">'pg 3 GF Revenue'!#REF!</definedName>
    <definedName name="_xlnm.Print_Area" localSheetId="8">Debt!$A$1:$L$31</definedName>
    <definedName name="_xlnm.Print_Area" localSheetId="6">Food!$A$1:$L$40</definedName>
    <definedName name="_xlnm.Print_Area" localSheetId="10">'pg 21-24 Functions Defined'!$A$1:$C$51</definedName>
    <definedName name="_xlnm.Print_Area" localSheetId="2">'pg 3 GF Revenue'!$A$1:$J$63</definedName>
    <definedName name="_xlnm.Print_Area" localSheetId="4">'pg 5 Chart GF Exp by Object'!$A$1:$N$37</definedName>
    <definedName name="_xlnm.Print_Area" localSheetId="5">'pg 6-7 GF by Function'!$A$1:$V$93</definedName>
    <definedName name="_xlnm.Print_Area" localSheetId="7">'Spec Ed Cntr'!$A$1:$K$37</definedName>
    <definedName name="_xlnm.Print_Area" localSheetId="9">'Student Act'!$A$1:$K$25</definedName>
    <definedName name="_xlnm.Print_Titles" localSheetId="10">'pg 21-24 Functions Defined'!$2:$2</definedName>
    <definedName name="_xlnm.Print_Titles" localSheetId="5">'pg 6-7 GF by Function'!$1:$8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27" i="39" l="1"/>
  <c r="R77" i="19"/>
  <c r="J91" i="19"/>
  <c r="V74" i="19"/>
  <c r="R74" i="19"/>
  <c r="P74" i="19"/>
  <c r="N74" i="19"/>
  <c r="L74" i="19"/>
  <c r="J74" i="19"/>
  <c r="R64" i="19"/>
  <c r="P64" i="19"/>
  <c r="J44" i="19"/>
  <c r="J40" i="19"/>
  <c r="V25" i="19"/>
  <c r="T25" i="19"/>
  <c r="T91" i="19" s="1"/>
  <c r="R25" i="19"/>
  <c r="P25" i="19"/>
  <c r="N25" i="19"/>
  <c r="L25" i="19"/>
  <c r="J25" i="19"/>
  <c r="T74" i="19"/>
  <c r="J58" i="19"/>
  <c r="P72" i="19"/>
  <c r="J69" i="19"/>
  <c r="P63" i="19"/>
  <c r="P62" i="19"/>
  <c r="P22" i="19"/>
  <c r="P12" i="19"/>
  <c r="P11" i="19"/>
  <c r="H31" i="4"/>
  <c r="H30" i="4"/>
  <c r="H29" i="4"/>
  <c r="H27" i="4"/>
  <c r="I49" i="7"/>
  <c r="V91" i="19" l="1"/>
  <c r="N91" i="19"/>
  <c r="L91" i="19"/>
  <c r="R91" i="19"/>
  <c r="P91" i="19"/>
  <c r="I55" i="7"/>
  <c r="I56" i="7"/>
  <c r="I57" i="7"/>
  <c r="I54" i="7"/>
  <c r="I42" i="7"/>
  <c r="I43" i="7"/>
  <c r="I44" i="7"/>
  <c r="I45" i="7"/>
  <c r="I46" i="7"/>
  <c r="I47" i="7"/>
  <c r="I48" i="7"/>
  <c r="I50" i="7"/>
  <c r="I52" i="7"/>
  <c r="I41" i="7"/>
  <c r="I33" i="7"/>
  <c r="I34" i="7"/>
  <c r="I35" i="7"/>
  <c r="I36" i="7"/>
  <c r="I37" i="7"/>
  <c r="H58" i="7"/>
  <c r="I58" i="7" s="1"/>
  <c r="H51" i="7"/>
  <c r="H39" i="7"/>
  <c r="H16" i="7"/>
  <c r="G60" i="7"/>
  <c r="G58" i="7"/>
  <c r="G51" i="7"/>
  <c r="G38" i="7"/>
  <c r="G39" i="7" s="1"/>
  <c r="F89" i="19"/>
  <c r="F85" i="19"/>
  <c r="F82" i="19"/>
  <c r="F77" i="19"/>
  <c r="F74" i="19"/>
  <c r="F67" i="19"/>
  <c r="F64" i="19"/>
  <c r="F60" i="19"/>
  <c r="F47" i="19"/>
  <c r="F44" i="19"/>
  <c r="F40" i="19"/>
  <c r="F34" i="19"/>
  <c r="F23" i="19"/>
  <c r="F20" i="19"/>
  <c r="F15" i="19"/>
  <c r="I38" i="7" l="1"/>
  <c r="I51" i="7"/>
  <c r="H59" i="7"/>
  <c r="F25" i="19"/>
  <c r="F91" i="19" s="1"/>
  <c r="K12" i="4811" l="1"/>
  <c r="K13" i="4811"/>
  <c r="K21" i="4811"/>
  <c r="K20" i="4811"/>
  <c r="I21" i="4811"/>
  <c r="G21" i="4811"/>
  <c r="K25" i="4812"/>
  <c r="I16" i="4812"/>
  <c r="G16" i="4812"/>
  <c r="I33" i="4808"/>
  <c r="K32" i="4808" l="1"/>
  <c r="K20" i="4808"/>
  <c r="K19" i="4808"/>
  <c r="K18" i="4808"/>
  <c r="I27" i="4812" l="1"/>
  <c r="G27" i="4812"/>
  <c r="K14" i="4812"/>
  <c r="K11" i="4811" l="1"/>
  <c r="I18" i="7"/>
  <c r="I11" i="7"/>
  <c r="J84" i="19" l="1"/>
  <c r="I19" i="7"/>
  <c r="J95" i="19" l="1"/>
  <c r="V89" i="19"/>
  <c r="T89" i="19"/>
  <c r="R89" i="19"/>
  <c r="P89" i="19"/>
  <c r="N89" i="19"/>
  <c r="L89" i="19"/>
  <c r="J88" i="19"/>
  <c r="J87" i="19"/>
  <c r="V85" i="19"/>
  <c r="T85" i="19"/>
  <c r="R85" i="19"/>
  <c r="P85" i="19"/>
  <c r="N85" i="19"/>
  <c r="L85" i="19"/>
  <c r="J85" i="19"/>
  <c r="V82" i="19"/>
  <c r="T82" i="19"/>
  <c r="R82" i="19"/>
  <c r="P82" i="19"/>
  <c r="N82" i="19"/>
  <c r="L82" i="19"/>
  <c r="J81" i="19"/>
  <c r="J80" i="19"/>
  <c r="J79" i="19"/>
  <c r="H78" i="19"/>
  <c r="G78" i="19"/>
  <c r="V77" i="19"/>
  <c r="T77" i="19"/>
  <c r="P77" i="19"/>
  <c r="N77" i="19"/>
  <c r="L77" i="19"/>
  <c r="J76" i="19"/>
  <c r="H75" i="19"/>
  <c r="G75" i="19"/>
  <c r="G92" i="19" s="1"/>
  <c r="J73" i="19"/>
  <c r="J72" i="19"/>
  <c r="J71" i="19"/>
  <c r="J70" i="19"/>
  <c r="V67" i="19"/>
  <c r="T67" i="19"/>
  <c r="R67" i="19"/>
  <c r="P67" i="19"/>
  <c r="N67" i="19"/>
  <c r="L67" i="19"/>
  <c r="J66" i="19"/>
  <c r="J67" i="19" s="1"/>
  <c r="H31" i="39" s="1"/>
  <c r="H65" i="19"/>
  <c r="V64" i="19"/>
  <c r="T64" i="19"/>
  <c r="N64" i="19"/>
  <c r="L64" i="19"/>
  <c r="J63" i="19"/>
  <c r="J62" i="19"/>
  <c r="H61" i="19"/>
  <c r="V60" i="19"/>
  <c r="T60" i="19"/>
  <c r="R60" i="19"/>
  <c r="P60" i="19"/>
  <c r="N60" i="19"/>
  <c r="L60" i="19"/>
  <c r="J59" i="19"/>
  <c r="H48" i="19"/>
  <c r="V47" i="19"/>
  <c r="T47" i="19"/>
  <c r="R47" i="19"/>
  <c r="P47" i="19"/>
  <c r="N47" i="19"/>
  <c r="L47" i="19"/>
  <c r="J46" i="19"/>
  <c r="J47" i="19" s="1"/>
  <c r="H45" i="19"/>
  <c r="V44" i="19"/>
  <c r="T44" i="19"/>
  <c r="R44" i="19"/>
  <c r="P44" i="19"/>
  <c r="N44" i="19"/>
  <c r="L44" i="19"/>
  <c r="J43" i="19"/>
  <c r="J42" i="19"/>
  <c r="H41" i="19"/>
  <c r="V40" i="19"/>
  <c r="T40" i="19"/>
  <c r="R40" i="19"/>
  <c r="P40" i="19"/>
  <c r="N40" i="19"/>
  <c r="L40" i="19"/>
  <c r="J39" i="19"/>
  <c r="J38" i="19"/>
  <c r="J37" i="19"/>
  <c r="J36" i="19"/>
  <c r="H35" i="19"/>
  <c r="V34" i="19"/>
  <c r="U34" i="19"/>
  <c r="T34" i="19"/>
  <c r="S34" i="19"/>
  <c r="R34" i="19"/>
  <c r="Q34" i="19"/>
  <c r="P34" i="19"/>
  <c r="O34" i="19"/>
  <c r="N34" i="19"/>
  <c r="M34" i="19"/>
  <c r="L34" i="19"/>
  <c r="K34" i="19"/>
  <c r="J33" i="19"/>
  <c r="J32" i="19"/>
  <c r="J31" i="19"/>
  <c r="J30" i="19"/>
  <c r="J29" i="19"/>
  <c r="J28" i="19"/>
  <c r="J27" i="19"/>
  <c r="V23" i="19"/>
  <c r="U23" i="19"/>
  <c r="T23" i="19"/>
  <c r="S23" i="19"/>
  <c r="R23" i="19"/>
  <c r="Q23" i="19"/>
  <c r="P23" i="19"/>
  <c r="O23" i="19"/>
  <c r="N23" i="19"/>
  <c r="M23" i="19"/>
  <c r="L23" i="19"/>
  <c r="K23" i="19"/>
  <c r="J22" i="19"/>
  <c r="J23" i="19" s="1"/>
  <c r="V20" i="19"/>
  <c r="T20" i="19"/>
  <c r="R20" i="19"/>
  <c r="P20" i="19"/>
  <c r="N20" i="19"/>
  <c r="L20" i="19"/>
  <c r="H20" i="19"/>
  <c r="J19" i="19"/>
  <c r="J18" i="19"/>
  <c r="J17" i="19"/>
  <c r="V15" i="19"/>
  <c r="U15" i="19"/>
  <c r="U25" i="19" s="1"/>
  <c r="T15" i="19"/>
  <c r="S15" i="19"/>
  <c r="R15" i="19"/>
  <c r="Q15" i="19"/>
  <c r="P15" i="19"/>
  <c r="O15" i="19"/>
  <c r="N15" i="19"/>
  <c r="M15" i="19"/>
  <c r="M25" i="19" s="1"/>
  <c r="L15" i="19"/>
  <c r="K15" i="19"/>
  <c r="H15" i="19"/>
  <c r="H25" i="19" s="1"/>
  <c r="J14" i="19"/>
  <c r="J13" i="19"/>
  <c r="J12" i="19"/>
  <c r="J11" i="19"/>
  <c r="J10" i="19"/>
  <c r="K25" i="19" l="1"/>
  <c r="S25" i="19"/>
  <c r="Q25" i="19"/>
  <c r="O25" i="19"/>
  <c r="H30" i="91"/>
  <c r="H92" i="19"/>
  <c r="H32" i="91"/>
  <c r="J77" i="19"/>
  <c r="H33" i="39" s="1"/>
  <c r="J89" i="19"/>
  <c r="H34" i="39" s="1"/>
  <c r="J64" i="19"/>
  <c r="H30" i="39" s="1"/>
  <c r="J60" i="19"/>
  <c r="H29" i="91"/>
  <c r="H33" i="91"/>
  <c r="H31" i="91"/>
  <c r="H28" i="91"/>
  <c r="J82" i="19"/>
  <c r="J34" i="19"/>
  <c r="J20" i="19"/>
  <c r="J15" i="19"/>
  <c r="G32" i="4812"/>
  <c r="H34" i="91" l="1"/>
  <c r="H29" i="39"/>
  <c r="H32" i="39"/>
  <c r="H28" i="39"/>
  <c r="G29" i="4812"/>
  <c r="G31" i="4812" s="1"/>
  <c r="G33" i="4812" s="1"/>
  <c r="K15" i="4808" l="1"/>
  <c r="K16" i="4808"/>
  <c r="K17" i="4808"/>
  <c r="K21" i="4808"/>
  <c r="K14" i="4808"/>
  <c r="J93" i="19" l="1"/>
  <c r="H60" i="7"/>
  <c r="V93" i="19"/>
  <c r="P93" i="19"/>
  <c r="R93" i="19"/>
  <c r="N93" i="19"/>
  <c r="L93" i="19"/>
  <c r="T93" i="19"/>
  <c r="J94" i="19" l="1"/>
  <c r="I60" i="7"/>
  <c r="H61" i="7"/>
  <c r="G33" i="4808"/>
  <c r="G22" i="4808"/>
  <c r="G34" i="4808" l="1"/>
  <c r="G36" i="4808" s="1"/>
  <c r="K26" i="4812" l="1"/>
  <c r="K15" i="4813" l="1"/>
  <c r="I17" i="4813"/>
  <c r="G17" i="4813"/>
  <c r="I12" i="4813"/>
  <c r="G12" i="4813"/>
  <c r="K10" i="4813"/>
  <c r="K30" i="4812"/>
  <c r="K24" i="4812"/>
  <c r="K23" i="4812"/>
  <c r="K22" i="4812"/>
  <c r="K21" i="4812"/>
  <c r="K20" i="4812"/>
  <c r="K19" i="4812"/>
  <c r="K12" i="4812"/>
  <c r="K10" i="4812"/>
  <c r="K16" i="4812" l="1"/>
  <c r="I19" i="4813"/>
  <c r="I20" i="4813" s="1"/>
  <c r="I29" i="4812"/>
  <c r="I31" i="4812" s="1"/>
  <c r="K17" i="4813"/>
  <c r="K12" i="4813"/>
  <c r="G19" i="4813"/>
  <c r="G20" i="4813" s="1"/>
  <c r="K27" i="4812"/>
  <c r="D34" i="91"/>
  <c r="F33" i="91" s="1"/>
  <c r="G16" i="7"/>
  <c r="G59" i="7" s="1"/>
  <c r="E5" i="7"/>
  <c r="J4" i="7"/>
  <c r="J3" i="7"/>
  <c r="L29" i="4"/>
  <c r="N29" i="4" s="1"/>
  <c r="I24" i="7"/>
  <c r="I25" i="7"/>
  <c r="I26" i="7"/>
  <c r="I27" i="7"/>
  <c r="I28" i="7"/>
  <c r="I29" i="7"/>
  <c r="I30" i="7"/>
  <c r="I31" i="7"/>
  <c r="L31" i="4"/>
  <c r="N31" i="4" s="1"/>
  <c r="H28" i="4"/>
  <c r="L28" i="4" s="1"/>
  <c r="N28" i="4" s="1"/>
  <c r="H26" i="4"/>
  <c r="L26" i="4" s="1"/>
  <c r="N26" i="4" s="1"/>
  <c r="K18" i="4811"/>
  <c r="K19" i="4811"/>
  <c r="K17" i="4811"/>
  <c r="G14" i="4811"/>
  <c r="I14" i="4811"/>
  <c r="K11" i="4808"/>
  <c r="K9" i="4808"/>
  <c r="H32" i="4"/>
  <c r="L32" i="4" s="1"/>
  <c r="N32" i="4" s="1"/>
  <c r="L30" i="4"/>
  <c r="N30" i="4" s="1"/>
  <c r="I20" i="7"/>
  <c r="I21" i="7"/>
  <c r="I22" i="7"/>
  <c r="I23" i="7"/>
  <c r="I12" i="7"/>
  <c r="I13" i="7"/>
  <c r="I14" i="7"/>
  <c r="I15" i="7"/>
  <c r="K27" i="4808"/>
  <c r="K28" i="4808"/>
  <c r="K29" i="4808"/>
  <c r="K30" i="4808"/>
  <c r="K31" i="4808"/>
  <c r="K26" i="4808"/>
  <c r="I22" i="4808"/>
  <c r="D33" i="4"/>
  <c r="F30" i="4" s="1"/>
  <c r="G61" i="7" l="1"/>
  <c r="I59" i="7"/>
  <c r="I23" i="4811"/>
  <c r="F31" i="91"/>
  <c r="G22" i="4813"/>
  <c r="I21" i="4813" s="1"/>
  <c r="G23" i="4811"/>
  <c r="K19" i="4813"/>
  <c r="K14" i="4811"/>
  <c r="K32" i="4812"/>
  <c r="K29" i="4812"/>
  <c r="K33" i="4808"/>
  <c r="K22" i="4808"/>
  <c r="I34" i="4808"/>
  <c r="I36" i="4808" s="1"/>
  <c r="F32" i="91"/>
  <c r="F30" i="91"/>
  <c r="F28" i="91"/>
  <c r="F29" i="91"/>
  <c r="K20" i="4813"/>
  <c r="K31" i="4812"/>
  <c r="L33" i="39"/>
  <c r="N33" i="39" s="1"/>
  <c r="L30" i="39"/>
  <c r="N30" i="39" s="1"/>
  <c r="L30" i="91"/>
  <c r="N30" i="91" s="1"/>
  <c r="L32" i="91"/>
  <c r="N32" i="91" s="1"/>
  <c r="L28" i="91"/>
  <c r="N28" i="91" s="1"/>
  <c r="L32" i="39"/>
  <c r="N32" i="39" s="1"/>
  <c r="L31" i="91"/>
  <c r="N31" i="91" s="1"/>
  <c r="L29" i="91"/>
  <c r="N29" i="91" s="1"/>
  <c r="L33" i="91"/>
  <c r="N33" i="91" s="1"/>
  <c r="L31" i="39"/>
  <c r="N31" i="39" s="1"/>
  <c r="I32" i="7"/>
  <c r="I39" i="7" s="1"/>
  <c r="J5" i="7"/>
  <c r="L27" i="4"/>
  <c r="N27" i="4" s="1"/>
  <c r="F28" i="4"/>
  <c r="F31" i="4"/>
  <c r="F29" i="4"/>
  <c r="F27" i="4"/>
  <c r="F32" i="4"/>
  <c r="F26" i="4"/>
  <c r="G63" i="7" l="1"/>
  <c r="H62" i="7" s="1"/>
  <c r="I61" i="7"/>
  <c r="L28" i="39"/>
  <c r="N28" i="39" s="1"/>
  <c r="K21" i="4813"/>
  <c r="I22" i="4813"/>
  <c r="K22" i="4813" s="1"/>
  <c r="I33" i="4812"/>
  <c r="K33" i="4812" s="1"/>
  <c r="K23" i="4811"/>
  <c r="G38" i="4808"/>
  <c r="I37" i="4808" s="1"/>
  <c r="K36" i="4808"/>
  <c r="K34" i="4808"/>
  <c r="F34" i="91"/>
  <c r="D35" i="39"/>
  <c r="F27" i="39" s="1"/>
  <c r="L29" i="39"/>
  <c r="N29" i="39" s="1"/>
  <c r="H35" i="39"/>
  <c r="J31" i="39" s="1"/>
  <c r="L34" i="39"/>
  <c r="N34" i="39" s="1"/>
  <c r="L34" i="91"/>
  <c r="N34" i="91" s="1"/>
  <c r="L33" i="4"/>
  <c r="N33" i="4" s="1"/>
  <c r="H33" i="4"/>
  <c r="J30" i="4" s="1"/>
  <c r="I16" i="7"/>
  <c r="I62" i="7" l="1"/>
  <c r="H63" i="7"/>
  <c r="I63" i="7" s="1"/>
  <c r="I38" i="4808"/>
  <c r="K38" i="4808" s="1"/>
  <c r="G27" i="4811"/>
  <c r="I25" i="4811" s="1"/>
  <c r="I27" i="4811" s="1"/>
  <c r="L27" i="39"/>
  <c r="N27" i="39" s="1"/>
  <c r="J34" i="39"/>
  <c r="J33" i="39"/>
  <c r="J28" i="39"/>
  <c r="J27" i="39"/>
  <c r="J29" i="91"/>
  <c r="J29" i="39"/>
  <c r="J30" i="39"/>
  <c r="J28" i="91"/>
  <c r="J32" i="39"/>
  <c r="J33" i="91"/>
  <c r="J31" i="91"/>
  <c r="J30" i="91"/>
  <c r="J32" i="91"/>
  <c r="F29" i="39"/>
  <c r="F32" i="39"/>
  <c r="F30" i="39"/>
  <c r="F33" i="39"/>
  <c r="F31" i="39"/>
  <c r="L35" i="39"/>
  <c r="N35" i="39" s="1"/>
  <c r="F34" i="39"/>
  <c r="F28" i="39"/>
  <c r="J26" i="4"/>
  <c r="J29" i="4"/>
  <c r="J31" i="4"/>
  <c r="J28" i="4"/>
  <c r="J32" i="4"/>
  <c r="J27" i="4"/>
  <c r="K25" i="4811" l="1"/>
  <c r="K27" i="4811" s="1"/>
  <c r="K37" i="4808"/>
  <c r="J35" i="39"/>
  <c r="J34" i="91"/>
  <c r="F35" i="39"/>
  <c r="J33" i="4"/>
</calcChain>
</file>

<file path=xl/sharedStrings.xml><?xml version="1.0" encoding="utf-8"?>
<sst xmlns="http://schemas.openxmlformats.org/spreadsheetml/2006/main" count="546" uniqueCount="369">
  <si>
    <r>
      <t xml:space="preserve">Activities concerned with maintaining an efficient staff for the school system.  It includes such activities as recruiting and placement, staff transfers, in-service training, health services, staff accounting, and staff relations and negotiations. </t>
    </r>
    <r>
      <rPr>
        <sz val="10"/>
        <rFont val="Arial"/>
        <family val="2"/>
      </rPr>
      <t xml:space="preserve"> </t>
    </r>
    <r>
      <rPr>
        <b/>
        <sz val="10"/>
        <rFont val="Arial"/>
        <family val="2"/>
      </rPr>
      <t>In-service training and professional development for non-instructional support staff should be recorded here.</t>
    </r>
  </si>
  <si>
    <t>Budget</t>
  </si>
  <si>
    <t>Total</t>
  </si>
  <si>
    <t>Elementary</t>
  </si>
  <si>
    <t>Middle School</t>
  </si>
  <si>
    <t>Special Education</t>
  </si>
  <si>
    <t>Library</t>
  </si>
  <si>
    <t>Other</t>
  </si>
  <si>
    <t>Board of Education</t>
  </si>
  <si>
    <t>Executive Administration</t>
  </si>
  <si>
    <t>Fiscal Services</t>
  </si>
  <si>
    <t>EXPENDITURES:</t>
  </si>
  <si>
    <t>Employee</t>
  </si>
  <si>
    <t>Function</t>
  </si>
  <si>
    <t>Salaries</t>
  </si>
  <si>
    <t>Benefits</t>
  </si>
  <si>
    <t>Other Pupil Support</t>
  </si>
  <si>
    <t xml:space="preserve">Health </t>
  </si>
  <si>
    <t>Improvement of Instruction</t>
  </si>
  <si>
    <t>Supervision of Instructional Staff</t>
  </si>
  <si>
    <t>Office of the Principal</t>
  </si>
  <si>
    <t>Operating Buildings Services</t>
  </si>
  <si>
    <t>Pupil Transportation</t>
  </si>
  <si>
    <t>Services</t>
  </si>
  <si>
    <t>Purchased</t>
  </si>
  <si>
    <t>Athletics</t>
  </si>
  <si>
    <t>High School</t>
  </si>
  <si>
    <t xml:space="preserve"> </t>
  </si>
  <si>
    <t>BUDGET</t>
  </si>
  <si>
    <t>LOCAL REVENUE:</t>
  </si>
  <si>
    <t xml:space="preserve">Building Use </t>
  </si>
  <si>
    <t>Interest on Investments</t>
  </si>
  <si>
    <t xml:space="preserve">Other Local </t>
  </si>
  <si>
    <t xml:space="preserve">    TOTAL LOCAL SOURCES</t>
  </si>
  <si>
    <t>STATE REVENUE:</t>
  </si>
  <si>
    <t>Special Ed. Headlee</t>
  </si>
  <si>
    <t xml:space="preserve">    TOTAL STATE SOURCES</t>
  </si>
  <si>
    <t>FEDERAL REVENUE:</t>
  </si>
  <si>
    <t xml:space="preserve">    TOTAL FEDERAL SOURCES</t>
  </si>
  <si>
    <t>TOTAL EXPENDITURES and OTHER FINANCING USES</t>
  </si>
  <si>
    <t>Increase (Decrease) in Fund Balance</t>
  </si>
  <si>
    <t>% of Total</t>
  </si>
  <si>
    <t>REVENUES and OFS:</t>
  </si>
  <si>
    <t>Operating Millage</t>
  </si>
  <si>
    <t>State</t>
  </si>
  <si>
    <t>Instruction</t>
  </si>
  <si>
    <t>Instructional Support *</t>
  </si>
  <si>
    <t>General Business **</t>
  </si>
  <si>
    <t xml:space="preserve">Operations and Maintenance </t>
  </si>
  <si>
    <t>Transportation</t>
  </si>
  <si>
    <t xml:space="preserve">Central Services *** </t>
  </si>
  <si>
    <t>Other ****</t>
  </si>
  <si>
    <t>* Includes Pupil Support, Instructional Staff Services, and School Administration</t>
  </si>
  <si>
    <t>** Includes Board of Education, Executive Administration, and Business Services</t>
  </si>
  <si>
    <t>Purchased Services</t>
  </si>
  <si>
    <t>Materials and Supplies</t>
  </si>
  <si>
    <t>Capital Outlay</t>
  </si>
  <si>
    <t>% Change</t>
  </si>
  <si>
    <t>Per Michigan Public School Accounting Manual - Bulletin 1022</t>
  </si>
  <si>
    <t>Function Code</t>
  </si>
  <si>
    <t>Function Name</t>
  </si>
  <si>
    <t>Description</t>
  </si>
  <si>
    <t>Compensatory Education</t>
  </si>
  <si>
    <t>Instructional activities designed to improve the achievement in basic cognitive skills of pupils who have extraordinary need for assistance to improve their competence in such basic skills as State At Risk, NCLB Title I and Bilingual.</t>
  </si>
  <si>
    <t>Guidance Services</t>
  </si>
  <si>
    <t>Other Pupil Support Services</t>
  </si>
  <si>
    <t>This function is assigned to expenditures involving monitoring activities, such as, lunchroom monitors, hall monitors, playground monitors and crossing guards.  Bus monitors are assigned to the transportation function, 271.</t>
  </si>
  <si>
    <t>Educational Media Services</t>
  </si>
  <si>
    <t>Supervision and Direction of Instructional Staff</t>
  </si>
  <si>
    <t>Directing and managing instructional services.  Includes the activities of program coordination and program compliance monitoring.  Examples:  Special Education, Career Technical and Title I directors.</t>
  </si>
  <si>
    <t>Activities performed by the elected body that has been created according to state law and vested with responsibilities for educational activities in a school district.  Includes legal, audit and election costs or fees.</t>
  </si>
  <si>
    <t>Security Services</t>
  </si>
  <si>
    <t>Pupil Transportation Services</t>
  </si>
  <si>
    <t>Staff/Personnel Services</t>
  </si>
  <si>
    <t>Support Service Technology</t>
  </si>
  <si>
    <t>Athletic Activities</t>
  </si>
  <si>
    <t>Consist of those activities concerned with financing the interscholastic athletic programs that are under the supervision of the school.</t>
  </si>
  <si>
    <t>Food Services</t>
  </si>
  <si>
    <t>601-699</t>
  </si>
  <si>
    <t>Fund Modifications (Other Operating Transfers Out)</t>
  </si>
  <si>
    <t>Learning experiences concerned with knowledge, skills, appreciations, attitudes, and behavioral characteristics considered to be needed by all pupils in terms of their awareness of life within our culture and the world of work and which normally may be achieved during the elementary school years.</t>
  </si>
  <si>
    <t>Learning experiences concerned with knowledge, skills, appreciations, attitudes, and behavioral characteristics considered to be needed by all pupils in terms of understanding themselves and their relationships with society and various occupations and/or professions which normally may be achieved in the high school years.</t>
  </si>
  <si>
    <t>Instructional activities designed primarily to deal with pupils having impairments requiring special accommodation.  The special education programs area includes Preprimary, Elementary, Middle/Junior High, and High School services for pupils with mental, emotional, hearing, visual, speech, language, physical and other impairments and learning disabilities.  Homebound and hospitalized programs for pupils who are not classified as special education pupils should not be included in this account.</t>
  </si>
  <si>
    <t>Consist of those activities of counseling with pupils and parents, providing consultation with other staff members on learning problems, evaluating the abilities of pupils, assisting pupils to make their own educational and career plans and choices, assisting pupils in personal and social development, providing referral assistance, and working with other staff members in planning and conducting guidance programs for pupils.</t>
  </si>
  <si>
    <t>Consists of those activities that are designed primarily for assisting instructional staff in planning, developing, and evaluating the process of providing challenging and natural learning experiences for pupils.  These activities include curriculum development, techniques of instruction, child development and understanding, in-service training for instructional staff.</t>
  </si>
  <si>
    <t>Consist of those activities such as selecting, acquiring, preparing, cataloging, and circulating books and other printed materials; planning the use of educational media by teachers and other members of the instructional staff; and guiding instructional staff members in their use of educational media.  Included here are the activities for planning the use of the educational media by pupils and instructing pupils in their use of media materials.</t>
  </si>
  <si>
    <t>Those activities associated with the district-wide general or executive responsibilities, including the development and execution of school district policies through staff at all levels.  Titles may include superintendent, associate or assistant superintendent, but may not be limited to such designations.  These activities may be distinguished from the supervision or direction of a specific function, program or supporting service that may appropriately be charged to another specific instructional or supporting function.  When the same individual directs two or more functions, the services of that individual's office may be prorated between the functions concerned.  Include community relations services (district wide activities and programs designed to improve school/community relations.)</t>
  </si>
  <si>
    <t>Activities performed by the principal, assistant principal and other assistants in the general supervision of all operations of the school building; evaluation of staff members of the school; supervision and maintenance of the school records are included under this function, along with clerical staff for these activities.</t>
  </si>
  <si>
    <t>Activities concerned with keeping the physical plant open, clean, and ready for daily use.  They include operating the heating, lighting, and ventilation systems, and repairing facilities/equipment.  Also included are operating building leases, property and liability insurance, janitorial and ground maintenance costs.  May be used in a Capital Projects fund only to extent allowed by law.</t>
  </si>
  <si>
    <t>Activities concerned with maintaining order and safety in school buildings, on the grounds and in the vicinity of schools at all times.  Included are police activities for school functions, traffic control on grounds and in the vicinity of schools, building alarm systems, and security guards.</t>
  </si>
  <si>
    <t>Activities concerned with the conveyance of pupils to and from school, as provided by state law.  It includes trips between home and school or trips to school activities.  All other direct costs related to pupil transportation should be included under this function, i.e., physical exams, uniforms, school bus driver licenses, awards, bus monitors, etc.  May be used in Capital Projects Funds only to extent allowed by law.</t>
  </si>
  <si>
    <t>Activities concerned with preparing data for storage, storing data, and retrieving them for reproduction as information for management and reporting when these services are provided by the district in its own facilities.  Also include district wide activities associated with technology support.</t>
  </si>
  <si>
    <t>Consist of those activities concerned with providing food to pupils and staff in a school or school system. This service includes the preparation and serving of regular and incidental meals, lunches, or snacks in connection with school activities and the delivery of food.</t>
  </si>
  <si>
    <t>2004-05</t>
  </si>
  <si>
    <t>from</t>
  </si>
  <si>
    <t>(Decrease)</t>
  </si>
  <si>
    <t>Increase /</t>
  </si>
  <si>
    <t>Fund Balance - Beginning of Year</t>
  </si>
  <si>
    <t>Fund Balance - End of Year</t>
  </si>
  <si>
    <t>$ Change</t>
  </si>
  <si>
    <t>TOTAL REVENUES and OTHER FINANCING SOURCES</t>
  </si>
  <si>
    <t>Summer School</t>
  </si>
  <si>
    <t>Any basic program activity offered in summer.</t>
  </si>
  <si>
    <t>Career and Technical Education</t>
  </si>
  <si>
    <t>Instructional activities which provide laboratory, simulations or instruction offered at the secondary level, based upon individually designed learning experiences in a vocational subject preparing the pupil for competencies required in a recognized occupation coded in accordance with recognized and approved Classification of Instructional Programs (CIP) codes.  See the identifications found in the State Code for approved CIP codes.</t>
  </si>
  <si>
    <t>Academic Student Assessment</t>
  </si>
  <si>
    <t>Services rendered for the academic assessment of pupils.  Examples:  Purchased academic testing services, purchased grading services, academic testing supplies.</t>
  </si>
  <si>
    <t>Activities concerned with the storing and distributing supplies, furniture and equipment.  Also include duplicating and printing services, central mail services, and costs associated with the operation of a central switchboard of receptionist.</t>
  </si>
  <si>
    <t>Internal Services</t>
  </si>
  <si>
    <t>Use "6" in the first position of the fund code, then two position fund code of fund the dollars are going.  Also accounts for indirect cost rate recovery.</t>
  </si>
  <si>
    <t>Other Local</t>
  </si>
  <si>
    <t>Career &amp; Technical Education</t>
  </si>
  <si>
    <t>Supplies &amp;</t>
  </si>
  <si>
    <t>Materials</t>
  </si>
  <si>
    <t>Outlay</t>
  </si>
  <si>
    <t>Capital</t>
  </si>
  <si>
    <t>Compensatory  Education</t>
  </si>
  <si>
    <t>Guidance</t>
  </si>
  <si>
    <t>Total General Fund</t>
  </si>
  <si>
    <t>Other Financing Uses Summary</t>
  </si>
  <si>
    <t>119</t>
  </si>
  <si>
    <t>Total Basic Programs</t>
  </si>
  <si>
    <t>127</t>
  </si>
  <si>
    <t>Total Added Needs</t>
  </si>
  <si>
    <t>Total Adult/Continuing Educ</t>
  </si>
  <si>
    <t>Total Instruction</t>
  </si>
  <si>
    <t>Total Pupil Support Services</t>
  </si>
  <si>
    <t>Total Instructional Staff Services</t>
  </si>
  <si>
    <t>Total General Administration</t>
  </si>
  <si>
    <t>Total School Administration</t>
  </si>
  <si>
    <t>Total Business Services</t>
  </si>
  <si>
    <t>Total Operations and Maintenance</t>
  </si>
  <si>
    <t>Total Pupil Transportation</t>
  </si>
  <si>
    <t>Personnel</t>
  </si>
  <si>
    <t>284</t>
  </si>
  <si>
    <t>Technology Services</t>
  </si>
  <si>
    <t>Total Central Support Services</t>
  </si>
  <si>
    <t>MICHIGAN DEPARTMENT OF EDUCATION DEFINED EXPENDITURE FUNCTION CODES</t>
  </si>
  <si>
    <t>Middle/Junior High</t>
  </si>
  <si>
    <t>Learning experiences concerned with knowledge, skills, appreciations, attitudes and behavioral characteristics considered to be needed by all pupils in terms of understanding themselves and their relationships with society and various career clusters, and which normally may be achieved during the middle and/or junior high school years.</t>
  </si>
  <si>
    <t>Health Services</t>
  </si>
  <si>
    <t>Consist of physical and mental health services.  Included are activities involved with providing pupils with appropriate medical, dental, nursing or other health services.</t>
  </si>
  <si>
    <t>Psychological Services</t>
  </si>
  <si>
    <t>Consist of those activities of administering psychological tests, interpreting the results of psychological tests, working with other staff members in planning school programs to meet the special needs of pupils as indicated by psychological tests, and planning and managing a program of psychological services including psychological counseling for the school or school system.</t>
  </si>
  <si>
    <t>Activities concerned with the fiscal operations of the school system.  This function includes budgeting, receiving and disbursing, financial accounting, payroll, purchasing, inventory control, and internal auditing.</t>
  </si>
  <si>
    <t>Adult Continuing Education - Secondary</t>
  </si>
  <si>
    <t>Learning experiences designed to develop the knowledge, skills, appreciation, attitudes, and behavioral characteristics considered to be needed by adults who have interrupted formal schooling.  It is generally considered to include grade lvels nine through twelve.</t>
  </si>
  <si>
    <t>Instruction Related Technology</t>
  </si>
  <si>
    <t>Consists of all technology activities and services for the purpose of supporting instruction.  Specifically costs associated with the operation and support of computer learning labs, media center computer labs, instructional technology centers, instructional networks, and establishing technology for distance learning programs.</t>
  </si>
  <si>
    <t>Other Instructional Staff Services</t>
  </si>
  <si>
    <t>Consist of activities other than those defined above to assist instructional staff.</t>
  </si>
  <si>
    <t>Other Business Services</t>
  </si>
  <si>
    <t>This function is assistned to those kinds of transactions that should not be identified to any of the business activities defined above.  Examples:  short term interest on notes, judgments, taxes abated and written off.</t>
  </si>
  <si>
    <t>Communication Services</t>
  </si>
  <si>
    <t>Activities concerned with writing, editing, and other preparation necessary to disseminate educational and administrative information to pupils, staff, managers or to the general public through direct mailing, the various news media, or personal contact.</t>
  </si>
  <si>
    <t>Debt Service - Long Term Only</t>
  </si>
  <si>
    <t>Principal on short-term notes/loans will be recorded in offsetting balance sheet accounts rather than as an "other financing use."  Interest on short-term notes/loans will be coded in Function 259.</t>
  </si>
  <si>
    <t xml:space="preserve">Property Taxes </t>
  </si>
  <si>
    <t>At Risk - 31A</t>
  </si>
  <si>
    <t>INTERMEDIATE SOURCES:</t>
  </si>
  <si>
    <t>Grants</t>
  </si>
  <si>
    <t>132</t>
  </si>
  <si>
    <t>Other School Administration</t>
  </si>
  <si>
    <t>511</t>
  </si>
  <si>
    <t>266</t>
  </si>
  <si>
    <t>Security</t>
  </si>
  <si>
    <t xml:space="preserve">Other activities of school administration not defined above.  </t>
  </si>
  <si>
    <t>Other Facilities Acquisition</t>
  </si>
  <si>
    <t>Other facilities acquisition and construction services that cannot be classified above.</t>
  </si>
  <si>
    <t>Percent of Total Expenditures</t>
  </si>
  <si>
    <t>Salaries &amp; Benefits to Total Expenditures</t>
  </si>
  <si>
    <t>Salaries &amp; Benefits to Total Revenue</t>
  </si>
  <si>
    <t>371</t>
  </si>
  <si>
    <t>Total Debt Service</t>
  </si>
  <si>
    <t>Non-Public Schools</t>
  </si>
  <si>
    <t>Total Non-Public School Transfers</t>
  </si>
  <si>
    <t>*** Personnel, Communication Services and Technology Services</t>
  </si>
  <si>
    <t>Transfers &amp; Misc</t>
  </si>
  <si>
    <t>293</t>
  </si>
  <si>
    <t>Services to pupils attending a school established by an agency other than the state, subdivision of the state, or federal government which usually is supported primarly by other than public funds.</t>
  </si>
  <si>
    <t>Sub-grantee relationship only.</t>
  </si>
  <si>
    <t>Payments to other Government</t>
  </si>
  <si>
    <t>Headlee Data Collection</t>
  </si>
  <si>
    <t>Commercial Personal Property Value:</t>
  </si>
  <si>
    <t>Total Taxable Value:</t>
  </si>
  <si>
    <t>Total Property Tax Revenue</t>
  </si>
  <si>
    <t xml:space="preserve">State Aid Membership blended FTE: </t>
  </si>
  <si>
    <t>Per Pupil Foundation</t>
  </si>
  <si>
    <t>Non-PRE taxable value</t>
  </si>
  <si>
    <t>Non-Homestead Property Tax Rev:</t>
  </si>
  <si>
    <t>Comm Personal Property Tax Rev:</t>
  </si>
  <si>
    <t>OPERATING TRANSF IN AND OTHER FINANCING SOURCES:</t>
  </si>
  <si>
    <t>TOTAL INCOMING TRANSF and OTHER FINANCING SOURCES:</t>
  </si>
  <si>
    <t>Amended</t>
  </si>
  <si>
    <t>**** Includes Community Services, Payments to Other Non-Public Schools, and Operating Transfers Out</t>
  </si>
  <si>
    <t>Social Work Services</t>
  </si>
  <si>
    <t>Consist of those activities that have as their purpose the performance of school social work activities dealing with the problems of pupils that involve the home, school, and community.</t>
  </si>
  <si>
    <t>625</t>
  </si>
  <si>
    <t>Transfers to Other Funds</t>
  </si>
  <si>
    <t>AMENDED</t>
  </si>
  <si>
    <t>Revenues:</t>
  </si>
  <si>
    <t xml:space="preserve">     Local:</t>
  </si>
  <si>
    <t xml:space="preserve">         Food Sales </t>
  </si>
  <si>
    <t xml:space="preserve">     State: </t>
  </si>
  <si>
    <t xml:space="preserve">         School Lunch</t>
  </si>
  <si>
    <t xml:space="preserve">     Federal:</t>
  </si>
  <si>
    <t>Total Revenues</t>
  </si>
  <si>
    <t>Expenditures:</t>
  </si>
  <si>
    <t xml:space="preserve">     Salaries:</t>
  </si>
  <si>
    <t xml:space="preserve">     Employee Benefits</t>
  </si>
  <si>
    <t xml:space="preserve">      Contracted Services</t>
  </si>
  <si>
    <t xml:space="preserve">      Repair &amp; Maintenance</t>
  </si>
  <si>
    <t xml:space="preserve">      Capital Outlay</t>
  </si>
  <si>
    <t>Total Expenditures</t>
  </si>
  <si>
    <t xml:space="preserve">Excess (Deficit) of Revenues over (under) Expenditures </t>
  </si>
  <si>
    <t>Final</t>
  </si>
  <si>
    <t xml:space="preserve">FINAL </t>
  </si>
  <si>
    <t>ORIGINAL</t>
  </si>
  <si>
    <t xml:space="preserve">     Principal</t>
  </si>
  <si>
    <t xml:space="preserve">     Interest</t>
  </si>
  <si>
    <t xml:space="preserve">Excess of Revenues over Expenditures </t>
  </si>
  <si>
    <t>Projected Fund Balance - End of Year</t>
  </si>
  <si>
    <t>FINAL AMENDED</t>
  </si>
  <si>
    <t>Indirect Costs - Grants</t>
  </si>
  <si>
    <t>MPSERS 147a(1)Cost Offset</t>
  </si>
  <si>
    <t>MPSERS 147c(1)Stabilization Funding</t>
  </si>
  <si>
    <t>611</t>
  </si>
  <si>
    <t>Indirect Grant Costs</t>
  </si>
  <si>
    <t>Page 6</t>
  </si>
  <si>
    <t>Page 7</t>
  </si>
  <si>
    <t>Page 9</t>
  </si>
  <si>
    <t>Page 11</t>
  </si>
  <si>
    <t>REDFORD UNION SCHOOLS</t>
  </si>
  <si>
    <t>2020-21</t>
  </si>
  <si>
    <t>111, 119</t>
  </si>
  <si>
    <t>192, 199</t>
  </si>
  <si>
    <t>00-312</t>
  </si>
  <si>
    <t>Great Start Readiness Program</t>
  </si>
  <si>
    <t>10-311</t>
  </si>
  <si>
    <t>00-317</t>
  </si>
  <si>
    <t>10-312</t>
  </si>
  <si>
    <t>Title I</t>
  </si>
  <si>
    <t>Title IV</t>
  </si>
  <si>
    <t>Title II</t>
  </si>
  <si>
    <t>IDEA Preschool</t>
  </si>
  <si>
    <t>118</t>
  </si>
  <si>
    <t>Alternative Education</t>
  </si>
  <si>
    <t>211</t>
  </si>
  <si>
    <t>214</t>
  </si>
  <si>
    <t>215</t>
  </si>
  <si>
    <t>216</t>
  </si>
  <si>
    <t>257</t>
  </si>
  <si>
    <t>283</t>
  </si>
  <si>
    <t>285</t>
  </si>
  <si>
    <t>Pupil Accounting</t>
  </si>
  <si>
    <t>351</t>
  </si>
  <si>
    <t>331</t>
  </si>
  <si>
    <t>227</t>
  </si>
  <si>
    <t xml:space="preserve">          Breakfast</t>
  </si>
  <si>
    <t xml:space="preserve">          Lunch</t>
  </si>
  <si>
    <t xml:space="preserve">         Snack</t>
  </si>
  <si>
    <t xml:space="preserve">         USDA Commodity</t>
  </si>
  <si>
    <t xml:space="preserve">      Food Service Staff</t>
  </si>
  <si>
    <t xml:space="preserve">      Food Purchases &amp; Supplies</t>
  </si>
  <si>
    <t xml:space="preserve">         State Aid Categorical</t>
  </si>
  <si>
    <t xml:space="preserve">         IDEA CPO Grant</t>
  </si>
  <si>
    <t xml:space="preserve">     Other:</t>
  </si>
  <si>
    <t xml:space="preserve">     Salaries</t>
  </si>
  <si>
    <t xml:space="preserve">     Indirect Cost</t>
  </si>
  <si>
    <t xml:space="preserve">     Contracted Services</t>
  </si>
  <si>
    <t xml:space="preserve">     Supplies</t>
  </si>
  <si>
    <t xml:space="preserve">     Capital Outlay</t>
  </si>
  <si>
    <t xml:space="preserve">     Building &amp; Equipment Rental</t>
  </si>
  <si>
    <t>Other Financing Uses - Oper Transfer (to)/from General Fund</t>
  </si>
  <si>
    <t xml:space="preserve">     Paying Agent Fees</t>
  </si>
  <si>
    <t xml:space="preserve">    Interest</t>
  </si>
  <si>
    <t xml:space="preserve">    Current Property Taxes</t>
  </si>
  <si>
    <t xml:space="preserve">         Student Activity Revenue</t>
  </si>
  <si>
    <t xml:space="preserve">     Student Activity Expenditures</t>
  </si>
  <si>
    <t>Preschool</t>
  </si>
  <si>
    <t>Truancy</t>
  </si>
  <si>
    <t>Speech Pathology &amp; Audiology</t>
  </si>
  <si>
    <t>Community Activities</t>
  </si>
  <si>
    <t>Custody &amp; Care of Children</t>
  </si>
  <si>
    <t>PreKindergarten - Learning Experiences designed for ages preceding kindergarten</t>
  </si>
  <si>
    <t xml:space="preserve">Truancy/Absenteeism </t>
  </si>
  <si>
    <t>Consists of those activities that have as their purpose the improvement of pupil attendance.</t>
  </si>
  <si>
    <t>Speech Pathology &amp; Audiology Services</t>
  </si>
  <si>
    <t>Consists of those activities which have as their purpose the identification, assessment, and treatment of children with impairments in speech, hearing, and language.</t>
  </si>
  <si>
    <t>Consist of these activities concerned with reporting data to the Michigan Department of Education and other governing bodies.</t>
  </si>
  <si>
    <t>Consist of those activities concerned with providing services to civic affairs organizations.  This includes services to parent-teacher association meetings, other parental involvement functions, public forums, lectures, and civil defense planning.</t>
  </si>
  <si>
    <t>Pertains to providing programs for the custodial care of children in residential day schools or child care centers which are not part of, or directly related to, the instructional program and where the attendance of the children is not included in the attendance figures of the school sytem.</t>
  </si>
  <si>
    <t>Projected</t>
  </si>
  <si>
    <t>Projected Budget</t>
  </si>
  <si>
    <t>FINAL</t>
  </si>
  <si>
    <t>PROJECTED</t>
  </si>
  <si>
    <t>Page 8</t>
  </si>
  <si>
    <t>Page 10</t>
  </si>
  <si>
    <t>282</t>
  </si>
  <si>
    <t>Marketing</t>
  </si>
  <si>
    <t>Total Marketing &amp; Athletics</t>
  </si>
  <si>
    <t>Community Services</t>
  </si>
  <si>
    <t>Grant Writing</t>
  </si>
  <si>
    <t>District-wide activities associated with grant writing and administratie activities necessary for meeting state and federal requirements related to grants.</t>
  </si>
  <si>
    <t>Activities that consist of marketing the district services.</t>
  </si>
  <si>
    <t xml:space="preserve">Activities concerned with directing and managing community services activities. </t>
  </si>
  <si>
    <t xml:space="preserve">Projected Budget </t>
  </si>
  <si>
    <t xml:space="preserve">FINAL   </t>
  </si>
  <si>
    <t>Intermediate</t>
  </si>
  <si>
    <t>2025-26 Student Activity Fund Revenues and Expenditures</t>
  </si>
  <si>
    <t>2024-25</t>
  </si>
  <si>
    <t>2025-26</t>
  </si>
  <si>
    <t>24-25 Final vs</t>
  </si>
  <si>
    <t>25-26 Projected</t>
  </si>
  <si>
    <t>2025-26 Debt Retirement Funds Funds Revenues and Expenditures</t>
  </si>
  <si>
    <t>25-26 Original versus</t>
  </si>
  <si>
    <t>24-25 Final Amended</t>
  </si>
  <si>
    <t xml:space="preserve">         PA 18 - RESA</t>
  </si>
  <si>
    <t>24-25 Final versus</t>
  </si>
  <si>
    <t xml:space="preserve">          Supply Chain Assistance</t>
  </si>
  <si>
    <t xml:space="preserve">          Summer Food Service Program</t>
  </si>
  <si>
    <t xml:space="preserve">          Fresh Fruit &amp; Vegetables</t>
  </si>
  <si>
    <t xml:space="preserve">          Ten Cents a Meal</t>
  </si>
  <si>
    <t xml:space="preserve">          Child &amp; Adult Care</t>
  </si>
  <si>
    <t xml:space="preserve">      Indirect Cost</t>
  </si>
  <si>
    <t xml:space="preserve">2025-26 General Fund Expenditures and </t>
  </si>
  <si>
    <t>2025-26 Projected Budget</t>
  </si>
  <si>
    <t>2025-26 General Fund Expenditures by Object Code</t>
  </si>
  <si>
    <t>from 2024-25</t>
  </si>
  <si>
    <t>2025-26 General Fund Revenue Detail - Projected Budget</t>
  </si>
  <si>
    <t>25-26 Original vs.</t>
  </si>
  <si>
    <t>24-25 Final Amend</t>
  </si>
  <si>
    <t>2026 Non-Homestead Millage:</t>
  </si>
  <si>
    <t>2026 Commerical Personal Property Millage:</t>
  </si>
  <si>
    <t>2025-26 General Fund Expenditures by Function</t>
  </si>
  <si>
    <t>2025-26 Food Service Fund Revenues and Expenditures</t>
  </si>
  <si>
    <t>2025-26 Special Ed Center Program Fund Revenues and Expenditures</t>
  </si>
  <si>
    <t>2025-26 General Fund Revenues and Other Financing Sources</t>
  </si>
  <si>
    <t xml:space="preserve">     Miscellaneous</t>
  </si>
  <si>
    <t xml:space="preserve">    Interfund Transfer</t>
  </si>
  <si>
    <t xml:space="preserve">     Interfund Transfer</t>
  </si>
  <si>
    <t>281</t>
  </si>
  <si>
    <t>Planning, Research, Dev &amp; Eval</t>
  </si>
  <si>
    <t>Interest Expense State Aid Loan</t>
  </si>
  <si>
    <t>Proposal A</t>
  </si>
  <si>
    <t>Transfer to Center Based Program</t>
  </si>
  <si>
    <t>Discretionary Payment</t>
  </si>
  <si>
    <t>MPSERS Cost Offset 147a(2)</t>
  </si>
  <si>
    <t>MPSERS Defined Contrib 147e</t>
  </si>
  <si>
    <t>MPSERS Cost Offset 147a(4)</t>
  </si>
  <si>
    <t>MPSERS One Time Dep 147c(2)</t>
  </si>
  <si>
    <t>MPSERS 3% 147g</t>
  </si>
  <si>
    <t>Special Ed - Sec 52</t>
  </si>
  <si>
    <t>31aa &amp; 31n Mental Health</t>
  </si>
  <si>
    <t>Court Placed Pupils</t>
  </si>
  <si>
    <t>35j Literary Improvement &amp; PD</t>
  </si>
  <si>
    <t>Math COSA</t>
  </si>
  <si>
    <t>Early Literacy Coach</t>
  </si>
  <si>
    <t>Miscellaneous State Aid</t>
  </si>
  <si>
    <t>Health Resource Grant</t>
  </si>
  <si>
    <t>ESSER 11bb</t>
  </si>
  <si>
    <t>IDEA Flowthrow</t>
  </si>
  <si>
    <t>PBIS Grant</t>
  </si>
  <si>
    <t xml:space="preserve">Medicaid Outreach </t>
  </si>
  <si>
    <t>Operating Transfer from Café Fund</t>
  </si>
  <si>
    <t>Operating Transfer from CBP - Indirect Cost</t>
  </si>
  <si>
    <t>Operating Transfer from CBP - Excess Revenue</t>
  </si>
  <si>
    <t>Stronger Connections</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</si>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</sst>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5" formatCode="&quot;$&quot;#,##0_);\(&quot;$&quot;#,##0\)"/>
    <numFmt numFmtId="6" formatCode="&quot;$&quot;#,##0_);[Red]\(&quot;$&quot;#,##0\)"/>
    <numFmt numFmtId="8" formatCode="&quot;$&quot;#,##0.00_);[Red]\(&quot;$&quot;#,##0.00\)"/>
    <numFmt numFmtId="41" formatCode="_(* #,##0_);_(* \(#,##0\);_(* &quot;-&quot;_);_(@_)"/>
    <numFmt numFmtId="164" formatCode="0.0%"/>
    <numFmt numFmtId="165" formatCode="_(* #,##0_);_(* \(#,##0\);_(* &quot;-&quot;??_);_(@_)"/>
    <numFmt numFmtId="166" formatCode="#,##0.0000_);\(#,##0.0000\)"/>
  </numFmts>
  <fonts count="32">
    <font>
      <b/>
      <sz val="10"/>
      <name val="Univers (W1)"/>
      <family val="2"/>
    </font>
    <font>
      <sz val="10"/>
      <name val="MS Sans Serif"/>
      <family val="2"/>
    </font>
    <font>
      <b/>
      <sz val="10"/>
      <name val="Univers (W1)"/>
      <family val="2"/>
    </font>
    <font>
      <sz val="10"/>
      <name val="Univers (W1)"/>
    </font>
    <font>
      <b/>
      <sz val="10"/>
      <name val="Univers (W1)"/>
    </font>
    <font>
      <b/>
      <sz val="10"/>
      <color indexed="48"/>
      <name val="Univers (W1)"/>
    </font>
    <font>
      <b/>
      <sz val="14"/>
      <name val="Univers (W1)"/>
    </font>
    <font>
      <b/>
      <sz val="10"/>
      <color indexed="48"/>
      <name val="Univers (W1)"/>
      <family val="2"/>
    </font>
    <font>
      <sz val="12"/>
      <name val="Helv"/>
    </font>
    <font>
      <sz val="12"/>
      <name val="Arial"/>
      <family val="2"/>
    </font>
    <font>
      <sz val="10"/>
      <name val="Arial"/>
      <family val="2"/>
    </font>
    <font>
      <b/>
      <sz val="12"/>
      <name val="Arial"/>
      <family val="2"/>
    </font>
    <font>
      <b/>
      <sz val="10"/>
      <name val="Arial"/>
      <family val="2"/>
    </font>
    <font>
      <sz val="10"/>
      <name val="Univers (W1)"/>
      <family val="2"/>
    </font>
    <font>
      <b/>
      <sz val="12"/>
      <name val="Univers (W1)"/>
    </font>
    <font>
      <b/>
      <sz val="12"/>
      <name val="Univers (W1)"/>
      <family val="2"/>
    </font>
    <font>
      <i/>
      <sz val="12"/>
      <name val="Arial"/>
      <family val="2"/>
    </font>
    <font>
      <b/>
      <sz val="14"/>
      <name val="Univers (W1)"/>
      <family val="2"/>
    </font>
    <font>
      <b/>
      <sz val="14"/>
      <name val="Arial"/>
      <family val="2"/>
    </font>
    <font>
      <b/>
      <sz val="11"/>
      <name val="Arial"/>
      <family val="2"/>
    </font>
    <font>
      <sz val="11"/>
      <name val="Arial"/>
      <family val="2"/>
    </font>
    <font>
      <b/>
      <sz val="10"/>
      <color rgb="FF0070C0"/>
      <name val="Univers (W1)"/>
      <family val="2"/>
    </font>
    <font>
      <b/>
      <sz val="10"/>
      <color rgb="FF0070C0"/>
      <name val="Univers (W1)"/>
    </font>
    <font>
      <b/>
      <sz val="11"/>
      <color rgb="FF0070C0"/>
      <name val="Arial"/>
      <family val="2"/>
    </font>
    <font>
      <sz val="8"/>
      <name val="Univers (W1)"/>
    </font>
    <font>
      <b/>
      <sz val="8"/>
      <name val="Univers (W1)"/>
      <family val="2"/>
    </font>
    <font>
      <b/>
      <sz val="8"/>
      <name val="Univers (W1)"/>
    </font>
    <font>
      <sz val="8"/>
      <name val="Arial"/>
      <family val="2"/>
    </font>
    <font>
      <b/>
      <sz val="8"/>
      <name val="Arial"/>
      <family val="2"/>
    </font>
    <font>
      <b/>
      <sz val="8"/>
      <color rgb="FF0070C0"/>
      <name val="Univers (W1)"/>
    </font>
    <font>
      <sz val="11"/>
      <color rgb="FF0070C0"/>
      <name val="Arial"/>
      <family val="2"/>
    </font>
    <font>
      <b/>
      <u/>
      <sz val="10"/>
      <color rgb="FF0070C0"/>
      <name val="Univers (W1)"/>
      <family val="2"/>
    </font>
  </fonts>
  <fills count="3">
    <fill>
      <patternFill patternType="none"/>
    </fill>
    <fill>
      <patternFill patternType="gray125"/>
    </fill>
    <fill>
      <patternFill patternType="solid">
        <fgColor rgb="FFFFFF00"/>
        <bgColor indexed="64"/>
      </patternFill>
    </fill>
  </fills>
  <borders count="11">
    <border>
      <left/>
      <right/>
      <top/>
      <bottom/>
      <diagonal/>
    </border>
    <border>
      <left/>
      <right/>
      <top/>
      <bottom style="thin">
        <color indexed="64"/>
      </bottom>
      <diagonal/>
    </border>
    <border>
      <left/>
      <right/>
      <top/>
      <bottom style="hair">
        <color indexed="64"/>
      </bottom>
      <diagonal/>
    </border>
    <border>
      <left/>
      <right/>
      <top style="thin">
        <color indexed="64"/>
      </top>
      <bottom style="double">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bottom style="double">
        <color indexed="64"/>
      </bottom>
      <diagonal/>
    </border>
    <border>
      <left/>
      <right/>
      <top style="thin">
        <color indexed="64"/>
      </top>
      <bottom style="thin">
        <color indexed="64"/>
      </bottom>
      <diagonal/>
    </border>
    <border>
      <left/>
      <right/>
      <top/>
      <bottom style="medium">
        <color indexed="64"/>
      </bottom>
      <diagonal/>
    </border>
  </borders>
  <cellStyleXfs count="8">
    <xf numFmtId="0" fontId="0" fillId="0" borderId="0"/>
    <xf numFmtId="40" fontId="1" fillId="0" borderId="0" applyFont="0" applyFill="0" applyBorder="0" applyAlignment="0" applyProtection="0"/>
    <xf numFmtId="8" fontId="1" fillId="0" borderId="0" applyFont="0" applyFill="0" applyBorder="0" applyAlignment="0" applyProtection="0"/>
    <xf numFmtId="0" fontId="10" fillId="0" borderId="0"/>
    <xf numFmtId="37" fontId="1" fillId="0" borderId="0"/>
    <xf numFmtId="37" fontId="8" fillId="0" borderId="0"/>
    <xf numFmtId="37" fontId="1" fillId="0" borderId="0"/>
    <xf numFmtId="9" fontId="1" fillId="0" borderId="0" applyFont="0" applyFill="0" applyBorder="0" applyAlignment="0" applyProtection="0"/>
  </cellStyleXfs>
  <cellXfs count="180">
    <xf numFmtId="0" fontId="0" fillId="0" borderId="0" xfId="0"/>
    <xf numFmtId="37" fontId="2" fillId="0" borderId="0" xfId="0" applyNumberFormat="1" applyFont="1"/>
    <xf numFmtId="37" fontId="2" fillId="0" borderId="0" xfId="0" applyNumberFormat="1" applyFont="1" applyAlignment="1">
      <alignment horizontal="centerContinuous"/>
    </xf>
    <xf numFmtId="37" fontId="2" fillId="0" borderId="0" xfId="0" applyNumberFormat="1" applyFont="1" applyAlignment="1">
      <alignment horizontal="center"/>
    </xf>
    <xf numFmtId="37" fontId="2" fillId="0" borderId="1" xfId="0" applyNumberFormat="1" applyFont="1" applyBorder="1"/>
    <xf numFmtId="37" fontId="2" fillId="0" borderId="0" xfId="0" applyNumberFormat="1" applyFont="1" applyAlignment="1">
      <alignment horizontal="left"/>
    </xf>
    <xf numFmtId="37" fontId="2" fillId="0" borderId="1" xfId="0" applyNumberFormat="1" applyFont="1" applyBorder="1" applyAlignment="1">
      <alignment horizontal="center"/>
    </xf>
    <xf numFmtId="37" fontId="3" fillId="0" borderId="0" xfId="0" applyNumberFormat="1" applyFont="1" applyAlignment="1">
      <alignment horizontal="centerContinuous"/>
    </xf>
    <xf numFmtId="37" fontId="4" fillId="0" borderId="0" xfId="0" applyNumberFormat="1" applyFont="1" applyAlignment="1">
      <alignment horizontal="centerContinuous"/>
    </xf>
    <xf numFmtId="37" fontId="4" fillId="0" borderId="0" xfId="0" applyNumberFormat="1" applyFont="1"/>
    <xf numFmtId="0" fontId="0" fillId="0" borderId="0" xfId="0" applyAlignment="1">
      <alignment horizontal="centerContinuous"/>
    </xf>
    <xf numFmtId="37" fontId="5" fillId="0" borderId="0" xfId="0" applyNumberFormat="1" applyFont="1"/>
    <xf numFmtId="164" fontId="5" fillId="0" borderId="0" xfId="7" applyNumberFormat="1" applyFont="1"/>
    <xf numFmtId="38" fontId="5" fillId="0" borderId="0" xfId="1" applyNumberFormat="1" applyFont="1"/>
    <xf numFmtId="0" fontId="5" fillId="0" borderId="0" xfId="0" applyFont="1"/>
    <xf numFmtId="37" fontId="4" fillId="0" borderId="0" xfId="0" applyNumberFormat="1" applyFont="1" applyAlignment="1">
      <alignment horizontal="center"/>
    </xf>
    <xf numFmtId="0" fontId="10" fillId="0" borderId="0" xfId="3"/>
    <xf numFmtId="0" fontId="10" fillId="0" borderId="1" xfId="3" applyBorder="1"/>
    <xf numFmtId="0" fontId="11" fillId="0" borderId="0" xfId="3" applyFont="1"/>
    <xf numFmtId="0" fontId="9" fillId="0" borderId="0" xfId="3" applyFont="1"/>
    <xf numFmtId="0" fontId="0" fillId="0" borderId="0" xfId="0" applyAlignment="1">
      <alignment horizontal="center" vertical="top"/>
    </xf>
    <xf numFmtId="0" fontId="0" fillId="0" borderId="0" xfId="0" applyAlignment="1">
      <alignment horizontal="left" vertical="top" wrapText="1"/>
    </xf>
    <xf numFmtId="0" fontId="0" fillId="0" borderId="0" xfId="0" applyAlignment="1">
      <alignment vertical="top" wrapText="1"/>
    </xf>
    <xf numFmtId="0" fontId="13" fillId="0" borderId="0" xfId="0" applyFont="1" applyAlignment="1">
      <alignment horizontal="centerContinuous"/>
    </xf>
    <xf numFmtId="0" fontId="13" fillId="0" borderId="0" xfId="0" applyFont="1" applyAlignment="1">
      <alignment horizontal="centerContinuous" vertical="top" wrapText="1"/>
    </xf>
    <xf numFmtId="0" fontId="13" fillId="0" borderId="0" xfId="0" applyFont="1"/>
    <xf numFmtId="0" fontId="13" fillId="0" borderId="0" xfId="0" applyFont="1" applyAlignment="1">
      <alignment horizontal="center" vertical="top" wrapText="1"/>
    </xf>
    <xf numFmtId="0" fontId="13" fillId="0" borderId="0" xfId="0" applyFont="1" applyAlignment="1">
      <alignment horizontal="center" wrapText="1"/>
    </xf>
    <xf numFmtId="0" fontId="13" fillId="0" borderId="0" xfId="0" applyFont="1" applyAlignment="1">
      <alignment wrapText="1"/>
    </xf>
    <xf numFmtId="0" fontId="13" fillId="0" borderId="0" xfId="0" applyFont="1" applyAlignment="1">
      <alignment horizontal="center" vertical="top"/>
    </xf>
    <xf numFmtId="0" fontId="13" fillId="0" borderId="0" xfId="0" applyFont="1" applyAlignment="1">
      <alignment horizontal="left" vertical="top" wrapText="1"/>
    </xf>
    <xf numFmtId="0" fontId="13" fillId="0" borderId="0" xfId="0" applyFont="1" applyAlignment="1">
      <alignment vertical="top" wrapText="1"/>
    </xf>
    <xf numFmtId="37" fontId="9" fillId="0" borderId="0" xfId="5" applyFont="1"/>
    <xf numFmtId="165" fontId="10" fillId="0" borderId="0" xfId="3" applyNumberFormat="1"/>
    <xf numFmtId="37" fontId="3" fillId="0" borderId="2" xfId="0" applyNumberFormat="1" applyFont="1" applyBorder="1" applyAlignment="1">
      <alignment wrapText="1"/>
    </xf>
    <xf numFmtId="0" fontId="4" fillId="0" borderId="0" xfId="0" applyFont="1" applyAlignment="1">
      <alignment horizontal="centerContinuous"/>
    </xf>
    <xf numFmtId="37" fontId="4" fillId="0" borderId="3" xfId="0" applyNumberFormat="1" applyFont="1" applyBorder="1"/>
    <xf numFmtId="37" fontId="2" fillId="0" borderId="4" xfId="0" applyNumberFormat="1" applyFont="1" applyBorder="1" applyAlignment="1">
      <alignment horizontal="centerContinuous"/>
    </xf>
    <xf numFmtId="37" fontId="2" fillId="0" borderId="5" xfId="0" applyNumberFormat="1" applyFont="1" applyBorder="1" applyAlignment="1">
      <alignment horizontal="centerContinuous"/>
    </xf>
    <xf numFmtId="37" fontId="2" fillId="0" borderId="0" xfId="0" applyNumberFormat="1" applyFont="1" applyAlignment="1">
      <alignment horizontal="right"/>
    </xf>
    <xf numFmtId="0" fontId="0" fillId="0" borderId="0" xfId="0" applyAlignment="1">
      <alignment horizontal="left"/>
    </xf>
    <xf numFmtId="164" fontId="2" fillId="0" borderId="0" xfId="7" applyNumberFormat="1" applyFont="1" applyBorder="1"/>
    <xf numFmtId="4" fontId="4" fillId="0" borderId="0" xfId="0" quotePrefix="1" applyNumberFormat="1" applyFont="1" applyAlignment="1">
      <alignment horizontal="left"/>
    </xf>
    <xf numFmtId="37" fontId="4" fillId="0" borderId="0" xfId="0" applyNumberFormat="1" applyFont="1" applyAlignment="1">
      <alignment horizontal="right"/>
    </xf>
    <xf numFmtId="164" fontId="4" fillId="0" borderId="0" xfId="0" applyNumberFormat="1" applyFont="1" applyAlignment="1">
      <alignment horizontal="center"/>
    </xf>
    <xf numFmtId="164" fontId="4" fillId="0" borderId="0" xfId="7" applyNumberFormat="1" applyFont="1"/>
    <xf numFmtId="37" fontId="5" fillId="0" borderId="1" xfId="0" applyNumberFormat="1" applyFont="1" applyBorder="1" applyAlignment="1">
      <alignment horizontal="center"/>
    </xf>
    <xf numFmtId="37" fontId="5" fillId="0" borderId="0" xfId="0" applyNumberFormat="1" applyFont="1" applyAlignment="1">
      <alignment horizontal="center"/>
    </xf>
    <xf numFmtId="0" fontId="3" fillId="0" borderId="0" xfId="0" applyFont="1" applyAlignment="1">
      <alignment horizontal="centerContinuous"/>
    </xf>
    <xf numFmtId="37" fontId="4" fillId="0" borderId="1" xfId="0" applyNumberFormat="1" applyFont="1" applyBorder="1" applyAlignment="1">
      <alignment horizontal="centerContinuous"/>
    </xf>
    <xf numFmtId="164" fontId="4" fillId="0" borderId="6" xfId="7" applyNumberFormat="1" applyFont="1" applyBorder="1"/>
    <xf numFmtId="49" fontId="2" fillId="0" borderId="0" xfId="0" applyNumberFormat="1" applyFont="1" applyAlignment="1">
      <alignment horizontal="right"/>
    </xf>
    <xf numFmtId="49" fontId="0" fillId="0" borderId="0" xfId="0" applyNumberFormat="1" applyAlignment="1">
      <alignment horizontal="right"/>
    </xf>
    <xf numFmtId="9" fontId="4" fillId="0" borderId="3" xfId="7" applyFont="1" applyBorder="1"/>
    <xf numFmtId="3" fontId="9" fillId="0" borderId="0" xfId="5" applyNumberFormat="1" applyFont="1"/>
    <xf numFmtId="37" fontId="4" fillId="0" borderId="1" xfId="0" applyNumberFormat="1" applyFont="1" applyBorder="1"/>
    <xf numFmtId="0" fontId="10" fillId="0" borderId="0" xfId="3" quotePrefix="1"/>
    <xf numFmtId="0" fontId="6" fillId="0" borderId="0" xfId="0" applyFont="1" applyAlignment="1">
      <alignment horizontal="centerContinuous"/>
    </xf>
    <xf numFmtId="0" fontId="14" fillId="0" borderId="0" xfId="0" applyFont="1" applyAlignment="1">
      <alignment horizontal="centerContinuous"/>
    </xf>
    <xf numFmtId="0" fontId="0" fillId="0" borderId="0" xfId="0" applyAlignment="1">
      <alignment horizontal="centerContinuous" vertical="top" wrapText="1"/>
    </xf>
    <xf numFmtId="37" fontId="0" fillId="0" borderId="0" xfId="0" applyNumberFormat="1"/>
    <xf numFmtId="37" fontId="10" fillId="0" borderId="0" xfId="3" applyNumberFormat="1"/>
    <xf numFmtId="37" fontId="5" fillId="0" borderId="4" xfId="0" applyNumberFormat="1" applyFont="1" applyBorder="1" applyAlignment="1">
      <alignment horizontal="centerContinuous"/>
    </xf>
    <xf numFmtId="37" fontId="5" fillId="0" borderId="5" xfId="0" applyNumberFormat="1" applyFont="1" applyBorder="1" applyAlignment="1">
      <alignment horizontal="centerContinuous"/>
    </xf>
    <xf numFmtId="37" fontId="4" fillId="0" borderId="1" xfId="0" applyNumberFormat="1" applyFont="1" applyBorder="1" applyAlignment="1">
      <alignment horizontal="center"/>
    </xf>
    <xf numFmtId="0" fontId="15" fillId="0" borderId="0" xfId="0" applyFont="1" applyAlignment="1">
      <alignment horizontal="left"/>
    </xf>
    <xf numFmtId="37" fontId="16" fillId="0" borderId="0" xfId="5" applyFont="1"/>
    <xf numFmtId="37" fontId="11" fillId="0" borderId="0" xfId="5" applyFont="1"/>
    <xf numFmtId="166" fontId="15" fillId="0" borderId="0" xfId="0" applyNumberFormat="1" applyFont="1"/>
    <xf numFmtId="0" fontId="17" fillId="0" borderId="0" xfId="0" applyFont="1"/>
    <xf numFmtId="37" fontId="18" fillId="0" borderId="0" xfId="5" applyFont="1"/>
    <xf numFmtId="3" fontId="3" fillId="0" borderId="0" xfId="0" applyNumberFormat="1" applyFont="1" applyAlignment="1">
      <alignment horizontal="centerContinuous"/>
    </xf>
    <xf numFmtId="166" fontId="5" fillId="0" borderId="0" xfId="0" applyNumberFormat="1" applyFont="1"/>
    <xf numFmtId="3" fontId="0" fillId="0" borderId="0" xfId="0" applyNumberFormat="1"/>
    <xf numFmtId="37" fontId="4" fillId="0" borderId="9" xfId="0" applyNumberFormat="1" applyFont="1" applyBorder="1"/>
    <xf numFmtId="37" fontId="0" fillId="0" borderId="7" xfId="0" applyNumberFormat="1" applyBorder="1" applyAlignment="1">
      <alignment horizontal="centerContinuous"/>
    </xf>
    <xf numFmtId="37" fontId="0" fillId="0" borderId="1" xfId="0" applyNumberFormat="1" applyBorder="1" applyAlignment="1">
      <alignment horizontal="center"/>
    </xf>
    <xf numFmtId="164" fontId="5" fillId="0" borderId="0" xfId="7" applyNumberFormat="1" applyFont="1" applyFill="1"/>
    <xf numFmtId="164" fontId="5" fillId="0" borderId="1" xfId="7" applyNumberFormat="1" applyFont="1" applyFill="1" applyBorder="1"/>
    <xf numFmtId="9" fontId="5" fillId="0" borderId="3" xfId="7" applyFont="1" applyFill="1" applyBorder="1"/>
    <xf numFmtId="37" fontId="5" fillId="2" borderId="0" xfId="0" applyNumberFormat="1" applyFont="1" applyFill="1"/>
    <xf numFmtId="37" fontId="5" fillId="2" borderId="1" xfId="0" applyNumberFormat="1" applyFont="1" applyFill="1" applyBorder="1"/>
    <xf numFmtId="37" fontId="5" fillId="2" borderId="9" xfId="0" applyNumberFormat="1" applyFont="1" applyFill="1" applyBorder="1"/>
    <xf numFmtId="0" fontId="5" fillId="2" borderId="0" xfId="0" applyFont="1" applyFill="1"/>
    <xf numFmtId="38" fontId="5" fillId="2" borderId="0" xfId="1" applyNumberFormat="1" applyFont="1" applyFill="1"/>
    <xf numFmtId="37" fontId="5" fillId="2" borderId="8" xfId="0" applyNumberFormat="1" applyFont="1" applyFill="1" applyBorder="1"/>
    <xf numFmtId="4" fontId="3" fillId="0" borderId="0" xfId="0" quotePrefix="1" applyNumberFormat="1" applyFont="1" applyAlignment="1">
      <alignment horizontal="centerContinuous" vertical="top"/>
    </xf>
    <xf numFmtId="37" fontId="7" fillId="0" borderId="0" xfId="0" applyNumberFormat="1" applyFont="1"/>
    <xf numFmtId="4" fontId="4" fillId="0" borderId="0" xfId="0" quotePrefix="1" applyNumberFormat="1" applyFont="1" applyAlignment="1">
      <alignment horizontal="centerContinuous" vertical="top"/>
    </xf>
    <xf numFmtId="37" fontId="19" fillId="0" borderId="0" xfId="6" applyFont="1"/>
    <xf numFmtId="41" fontId="19" fillId="0" borderId="0" xfId="6" applyNumberFormat="1" applyFont="1"/>
    <xf numFmtId="41" fontId="19" fillId="0" borderId="0" xfId="6" applyNumberFormat="1" applyFont="1" applyAlignment="1">
      <alignment horizontal="center"/>
    </xf>
    <xf numFmtId="4" fontId="4" fillId="0" borderId="0" xfId="0" applyNumberFormat="1" applyFont="1" applyAlignment="1">
      <alignment horizontal="left"/>
    </xf>
    <xf numFmtId="37" fontId="2" fillId="0" borderId="8" xfId="0" applyNumberFormat="1" applyFont="1" applyBorder="1"/>
    <xf numFmtId="4" fontId="3" fillId="0" borderId="0" xfId="0" quotePrefix="1" applyNumberFormat="1" applyFont="1" applyAlignment="1">
      <alignment horizontal="left"/>
    </xf>
    <xf numFmtId="37" fontId="0" fillId="0" borderId="1" xfId="0" applyNumberFormat="1" applyBorder="1"/>
    <xf numFmtId="4" fontId="3" fillId="0" borderId="0" xfId="0" applyNumberFormat="1" applyFont="1" applyAlignment="1">
      <alignment horizontal="center"/>
    </xf>
    <xf numFmtId="37" fontId="7" fillId="0" borderId="0" xfId="0" applyNumberFormat="1" applyFont="1" applyAlignment="1">
      <alignment horizontal="center"/>
    </xf>
    <xf numFmtId="49" fontId="4" fillId="0" borderId="1" xfId="0" applyNumberFormat="1" applyFont="1" applyBorder="1" applyAlignment="1">
      <alignment horizontal="center"/>
    </xf>
    <xf numFmtId="37" fontId="21" fillId="0" borderId="0" xfId="0" applyNumberFormat="1" applyFont="1"/>
    <xf numFmtId="6" fontId="4" fillId="0" borderId="0" xfId="2" applyNumberFormat="1" applyFont="1" applyFill="1" applyBorder="1"/>
    <xf numFmtId="6" fontId="4" fillId="0" borderId="8" xfId="2" applyNumberFormat="1" applyFont="1" applyFill="1" applyBorder="1"/>
    <xf numFmtId="37" fontId="0" fillId="0" borderId="0" xfId="0" applyNumberFormat="1" applyAlignment="1">
      <alignment horizontal="center"/>
    </xf>
    <xf numFmtId="37" fontId="0" fillId="0" borderId="8" xfId="0" applyNumberFormat="1" applyBorder="1"/>
    <xf numFmtId="37" fontId="22" fillId="0" borderId="0" xfId="0" applyNumberFormat="1" applyFont="1" applyAlignment="1">
      <alignment horizontal="center"/>
    </xf>
    <xf numFmtId="37" fontId="22" fillId="0" borderId="1" xfId="0" applyNumberFormat="1" applyFont="1" applyBorder="1" applyAlignment="1">
      <alignment horizontal="center"/>
    </xf>
    <xf numFmtId="0" fontId="22" fillId="0" borderId="0" xfId="0" applyFont="1"/>
    <xf numFmtId="37" fontId="22" fillId="0" borderId="0" xfId="0" applyNumberFormat="1" applyFont="1"/>
    <xf numFmtId="37" fontId="22" fillId="0" borderId="1" xfId="0" applyNumberFormat="1" applyFont="1" applyBorder="1"/>
    <xf numFmtId="0" fontId="0" fillId="0" borderId="0" xfId="0" applyAlignment="1">
      <alignment horizontal="center"/>
    </xf>
    <xf numFmtId="37" fontId="20" fillId="0" borderId="0" xfId="6" applyFont="1"/>
    <xf numFmtId="41" fontId="23" fillId="0" borderId="0" xfId="6" applyNumberFormat="1" applyFont="1"/>
    <xf numFmtId="41" fontId="23" fillId="0" borderId="0" xfId="6" applyNumberFormat="1" applyFont="1" applyAlignment="1">
      <alignment horizontal="center"/>
    </xf>
    <xf numFmtId="37" fontId="21" fillId="0" borderId="1" xfId="0" applyNumberFormat="1" applyFont="1" applyBorder="1"/>
    <xf numFmtId="37" fontId="21" fillId="0" borderId="8" xfId="0" applyNumberFormat="1" applyFont="1" applyBorder="1"/>
    <xf numFmtId="37" fontId="22" fillId="0" borderId="0" xfId="4" applyFont="1"/>
    <xf numFmtId="37" fontId="22" fillId="0" borderId="1" xfId="4" applyFont="1" applyBorder="1"/>
    <xf numFmtId="6" fontId="22" fillId="0" borderId="8" xfId="2" applyNumberFormat="1" applyFont="1" applyFill="1" applyBorder="1"/>
    <xf numFmtId="164" fontId="4" fillId="0" borderId="0" xfId="7" applyNumberFormat="1" applyFont="1" applyFill="1"/>
    <xf numFmtId="164" fontId="4" fillId="0" borderId="0" xfId="7" applyNumberFormat="1" applyFont="1" applyFill="1" applyBorder="1" applyAlignment="1">
      <alignment horizontal="right"/>
    </xf>
    <xf numFmtId="164" fontId="4" fillId="0" borderId="0" xfId="7" applyNumberFormat="1" applyFont="1" applyFill="1" applyAlignment="1">
      <alignment horizontal="right"/>
    </xf>
    <xf numFmtId="164" fontId="4" fillId="0" borderId="0" xfId="7" applyNumberFormat="1" applyFont="1" applyFill="1" applyBorder="1"/>
    <xf numFmtId="3" fontId="24" fillId="0" borderId="0" xfId="0" applyNumberFormat="1" applyFont="1" applyAlignment="1">
      <alignment horizontal="centerContinuous"/>
    </xf>
    <xf numFmtId="3" fontId="25" fillId="0" borderId="0" xfId="0" applyNumberFormat="1" applyFont="1"/>
    <xf numFmtId="37" fontId="26" fillId="0" borderId="0" xfId="0" applyNumberFormat="1" applyFont="1" applyAlignment="1">
      <alignment horizontal="center"/>
    </xf>
    <xf numFmtId="37" fontId="26" fillId="0" borderId="0" xfId="0" applyNumberFormat="1" applyFont="1"/>
    <xf numFmtId="3" fontId="27" fillId="0" borderId="0" xfId="5" applyNumberFormat="1" applyFont="1"/>
    <xf numFmtId="37" fontId="28" fillId="0" borderId="0" xfId="5" applyFont="1"/>
    <xf numFmtId="37" fontId="27" fillId="0" borderId="0" xfId="5" applyFont="1"/>
    <xf numFmtId="37" fontId="22" fillId="0" borderId="7" xfId="0" applyNumberFormat="1" applyFont="1" applyBorder="1" applyAlignment="1">
      <alignment horizontal="centerContinuous"/>
    </xf>
    <xf numFmtId="37" fontId="22" fillId="0" borderId="4" xfId="0" applyNumberFormat="1" applyFont="1" applyBorder="1" applyAlignment="1">
      <alignment horizontal="centerContinuous"/>
    </xf>
    <xf numFmtId="37" fontId="22" fillId="0" borderId="5" xfId="0" applyNumberFormat="1" applyFont="1" applyBorder="1" applyAlignment="1">
      <alignment horizontal="centerContinuous"/>
    </xf>
    <xf numFmtId="37" fontId="22" fillId="0" borderId="0" xfId="0" applyNumberFormat="1" applyFont="1" applyAlignment="1">
      <alignment horizontal="right"/>
    </xf>
    <xf numFmtId="164" fontId="22" fillId="0" borderId="0" xfId="7" applyNumberFormat="1" applyFont="1" applyFill="1" applyBorder="1" applyAlignment="1">
      <alignment horizontal="right"/>
    </xf>
    <xf numFmtId="164" fontId="22" fillId="0" borderId="0" xfId="7" applyNumberFormat="1" applyFont="1" applyFill="1"/>
    <xf numFmtId="164" fontId="22" fillId="0" borderId="1" xfId="7" applyNumberFormat="1" applyFont="1" applyFill="1" applyBorder="1"/>
    <xf numFmtId="9" fontId="22" fillId="0" borderId="3" xfId="7" applyFont="1" applyFill="1" applyBorder="1"/>
    <xf numFmtId="37" fontId="2" fillId="0" borderId="10" xfId="0" applyNumberFormat="1" applyFont="1" applyBorder="1"/>
    <xf numFmtId="37" fontId="21" fillId="0" borderId="10" xfId="0" applyNumberFormat="1" applyFont="1" applyBorder="1"/>
    <xf numFmtId="5" fontId="4" fillId="0" borderId="0" xfId="2" applyNumberFormat="1" applyFont="1" applyFill="1" applyBorder="1"/>
    <xf numFmtId="37" fontId="0" fillId="0" borderId="0" xfId="0" applyNumberFormat="1" applyAlignment="1">
      <alignment horizontal="centerContinuous"/>
    </xf>
    <xf numFmtId="37" fontId="22" fillId="0" borderId="0" xfId="0" applyNumberFormat="1" applyFont="1" applyAlignment="1">
      <alignment horizontal="centerContinuous"/>
    </xf>
    <xf numFmtId="37" fontId="22" fillId="0" borderId="0" xfId="0" quotePrefix="1" applyNumberFormat="1" applyFont="1" applyAlignment="1">
      <alignment horizontal="center"/>
    </xf>
    <xf numFmtId="37" fontId="22" fillId="0" borderId="1" xfId="0" quotePrefix="1" applyNumberFormat="1" applyFont="1" applyBorder="1" applyAlignment="1">
      <alignment horizontal="center"/>
    </xf>
    <xf numFmtId="38" fontId="5" fillId="0" borderId="0" xfId="1" applyNumberFormat="1" applyFont="1" applyFill="1"/>
    <xf numFmtId="38" fontId="4" fillId="0" borderId="0" xfId="1" applyNumberFormat="1" applyFont="1" applyFill="1"/>
    <xf numFmtId="9" fontId="4" fillId="0" borderId="3" xfId="7" applyFont="1" applyFill="1" applyBorder="1"/>
    <xf numFmtId="164" fontId="4" fillId="0" borderId="3" xfId="7" applyNumberFormat="1" applyFont="1" applyFill="1" applyBorder="1"/>
    <xf numFmtId="37" fontId="3" fillId="0" borderId="0" xfId="0" applyNumberFormat="1" applyFont="1" applyAlignment="1">
      <alignment horizontal="center"/>
    </xf>
    <xf numFmtId="6" fontId="22" fillId="0" borderId="0" xfId="2" applyNumberFormat="1" applyFont="1" applyFill="1" applyBorder="1"/>
    <xf numFmtId="37" fontId="31" fillId="0" borderId="0" xfId="0" applyNumberFormat="1" applyFont="1"/>
    <xf numFmtId="38" fontId="4" fillId="0" borderId="0" xfId="2" applyNumberFormat="1" applyFont="1" applyFill="1" applyBorder="1"/>
    <xf numFmtId="38" fontId="22" fillId="0" borderId="0" xfId="2" applyNumberFormat="1" applyFont="1" applyFill="1" applyBorder="1"/>
    <xf numFmtId="5" fontId="4" fillId="0" borderId="1" xfId="2" applyNumberFormat="1" applyFont="1" applyFill="1" applyBorder="1"/>
    <xf numFmtId="6" fontId="0" fillId="0" borderId="0" xfId="0" applyNumberFormat="1"/>
    <xf numFmtId="37" fontId="4" fillId="0" borderId="8" xfId="0" applyNumberFormat="1" applyFont="1" applyBorder="1"/>
    <xf numFmtId="37" fontId="3" fillId="0" borderId="0" xfId="0" applyNumberFormat="1" applyFont="1"/>
    <xf numFmtId="37" fontId="4" fillId="0" borderId="7" xfId="0" applyNumberFormat="1" applyFont="1" applyBorder="1" applyAlignment="1">
      <alignment horizontal="centerContinuous"/>
    </xf>
    <xf numFmtId="37" fontId="22" fillId="0" borderId="3" xfId="0" applyNumberFormat="1" applyFont="1" applyBorder="1"/>
    <xf numFmtId="164" fontId="22" fillId="0" borderId="3" xfId="7" applyNumberFormat="1" applyFont="1" applyFill="1" applyBorder="1"/>
    <xf numFmtId="3" fontId="22" fillId="0" borderId="0" xfId="0" applyNumberFormat="1" applyFont="1"/>
    <xf numFmtId="3" fontId="29" fillId="0" borderId="0" xfId="0" applyNumberFormat="1" applyFont="1"/>
    <xf numFmtId="37" fontId="30" fillId="0" borderId="0" xfId="5" applyFont="1"/>
    <xf numFmtId="37" fontId="22" fillId="0" borderId="8" xfId="0" applyNumberFormat="1" applyFont="1" applyBorder="1"/>
    <xf numFmtId="166" fontId="21" fillId="0" borderId="0" xfId="0" applyNumberFormat="1" applyFont="1"/>
    <xf numFmtId="166" fontId="22" fillId="0" borderId="0" xfId="0" applyNumberFormat="1" applyFont="1"/>
    <xf numFmtId="39" fontId="22" fillId="0" borderId="0" xfId="0" applyNumberFormat="1" applyFont="1"/>
    <xf numFmtId="5" fontId="22" fillId="0" borderId="0" xfId="0" applyNumberFormat="1" applyFont="1"/>
    <xf numFmtId="166" fontId="4" fillId="0" borderId="0" xfId="0" applyNumberFormat="1" applyFont="1" applyAlignment="1">
      <alignment horizontal="center"/>
    </xf>
    <xf numFmtId="37" fontId="22" fillId="0" borderId="9" xfId="0" applyNumberFormat="1" applyFont="1" applyBorder="1"/>
    <xf numFmtId="38" fontId="22" fillId="0" borderId="0" xfId="1" applyNumberFormat="1" applyFont="1" applyFill="1"/>
    <xf numFmtId="0" fontId="11" fillId="0" borderId="0" xfId="3" applyFont="1" applyAlignment="1">
      <alignment horizontal="center"/>
    </xf>
    <xf numFmtId="3" fontId="11" fillId="0" borderId="0" xfId="5" applyNumberFormat="1" applyFont="1" applyAlignment="1">
      <alignment horizontal="center"/>
    </xf>
    <xf numFmtId="37" fontId="6" fillId="0" borderId="0" xfId="0" applyNumberFormat="1" applyFont="1" applyAlignment="1">
      <alignment horizontal="center" vertical="top"/>
    </xf>
    <xf numFmtId="37" fontId="3" fillId="0" borderId="0" xfId="0" quotePrefix="1" applyNumberFormat="1" applyFont="1" applyAlignment="1">
      <alignment horizontal="center"/>
    </xf>
    <xf numFmtId="37" fontId="3" fillId="0" borderId="0" xfId="0" applyNumberFormat="1" applyFont="1" applyAlignment="1">
      <alignment horizontal="center"/>
    </xf>
    <xf numFmtId="4" fontId="6" fillId="0" borderId="0" xfId="0" applyNumberFormat="1" applyFont="1" applyAlignment="1">
      <alignment horizontal="center" vertical="top"/>
    </xf>
    <xf numFmtId="4" fontId="6" fillId="0" borderId="0" xfId="0" quotePrefix="1" applyNumberFormat="1" applyFont="1" applyAlignment="1">
      <alignment horizontal="center" vertical="top"/>
    </xf>
    <xf numFmtId="4" fontId="3" fillId="0" borderId="0" xfId="0" quotePrefix="1" applyNumberFormat="1" applyFont="1" applyAlignment="1">
      <alignment horizontal="center"/>
    </xf>
    <xf numFmtId="4" fontId="3" fillId="0" borderId="0" xfId="0" applyNumberFormat="1" applyFont="1" applyAlignment="1">
      <alignment horizontal="center"/>
    </xf>
  </cellXfs>
  <cellStyles count="8">
    <cellStyle name="Comma" xfId="1" builtinId="3"/>
    <cellStyle name="Currency" xfId="2" builtinId="4"/>
    <cellStyle name="Normal" xfId="0" builtinId="0"/>
    <cellStyle name="Normal_WR Charts Comparison" xfId="3" xr:uid="{00000000-0005-0000-0000-000003000000}"/>
    <cellStyle name="Normal_WR Doc A CP" xfId="4" xr:uid="{00000000-0005-0000-0000-000004000000}"/>
    <cellStyle name="Normal_WR Doc A GF Rev" xfId="5" xr:uid="{00000000-0005-0000-0000-000005000000}"/>
    <cellStyle name="Normal_WR Doc A SR" xfId="6" xr:uid="{00000000-0005-0000-0000-000006000000}"/>
    <cellStyle name="Percent" xfId="7"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10"/>
      <c:rAngAx val="0"/>
      <c:perspective val="0"/>
    </c:view3D>
    <c:floor>
      <c:thickness val="0"/>
    </c:floor>
    <c:sideWall>
      <c:thickness val="0"/>
    </c:sideWall>
    <c:backWall>
      <c:thickness val="0"/>
    </c:backWall>
    <c:plotArea>
      <c:layout>
        <c:manualLayout>
          <c:layoutTarget val="inner"/>
          <c:xMode val="edge"/>
          <c:yMode val="edge"/>
          <c:x val="0"/>
          <c:y val="4.2986695628563672E-3"/>
          <c:w val="1"/>
          <c:h val="0.9107142857142857"/>
        </c:manualLayout>
      </c:layout>
      <c:pie3DChart>
        <c:varyColors val="1"/>
        <c:ser>
          <c:idx val="0"/>
          <c:order val="0"/>
          <c:spPr>
            <a:solidFill>
              <a:srgbClr val="9999FF"/>
            </a:solidFill>
            <a:ln w="12700">
              <a:solidFill>
                <a:srgbClr val="000000"/>
              </a:solidFill>
              <a:prstDash val="solid"/>
            </a:ln>
          </c:spPr>
          <c:explosion val="21"/>
          <c:dPt>
            <c:idx val="0"/>
            <c:bubble3D val="0"/>
            <c:spPr>
              <a:solidFill>
                <a:srgbClr val="00B0F0"/>
              </a:solidFill>
              <a:ln w="12700">
                <a:solidFill>
                  <a:srgbClr val="000000"/>
                </a:solidFill>
                <a:prstDash val="solid"/>
              </a:ln>
            </c:spPr>
            <c:extLst>
              <c:ext xmlns:c16="http://schemas.microsoft.com/office/drawing/2014/chart" uri="{C3380CC4-5D6E-409C-BE32-E72D297353CC}">
                <c16:uniqueId val="{00000000-DFAB-43D6-9300-A89975018467}"/>
              </c:ext>
            </c:extLst>
          </c:dPt>
          <c:dPt>
            <c:idx val="1"/>
            <c:bubble3D val="0"/>
            <c:spPr>
              <a:solidFill>
                <a:srgbClr val="FFCC00"/>
              </a:solidFill>
              <a:ln w="12700">
                <a:solidFill>
                  <a:srgbClr val="000000"/>
                </a:solidFill>
                <a:prstDash val="solid"/>
              </a:ln>
            </c:spPr>
            <c:extLst>
              <c:ext xmlns:c16="http://schemas.microsoft.com/office/drawing/2014/chart" uri="{C3380CC4-5D6E-409C-BE32-E72D297353CC}">
                <c16:uniqueId val="{00000001-DFAB-43D6-9300-A89975018467}"/>
              </c:ext>
            </c:extLst>
          </c:dPt>
          <c:dPt>
            <c:idx val="2"/>
            <c:bubble3D val="0"/>
            <c:spPr>
              <a:solidFill>
                <a:srgbClr val="CCFFCC"/>
              </a:solidFill>
              <a:ln w="12700">
                <a:solidFill>
                  <a:srgbClr val="000000"/>
                </a:solidFill>
                <a:prstDash val="solid"/>
              </a:ln>
            </c:spPr>
            <c:extLst>
              <c:ext xmlns:c16="http://schemas.microsoft.com/office/drawing/2014/chart" uri="{C3380CC4-5D6E-409C-BE32-E72D297353CC}">
                <c16:uniqueId val="{00000002-DFAB-43D6-9300-A89975018467}"/>
              </c:ext>
            </c:extLst>
          </c:dPt>
          <c:dPt>
            <c:idx val="3"/>
            <c:bubble3D val="0"/>
            <c:spPr>
              <a:solidFill>
                <a:srgbClr val="CC99FF"/>
              </a:solidFill>
              <a:ln w="12700">
                <a:solidFill>
                  <a:srgbClr val="000000"/>
                </a:solidFill>
                <a:prstDash val="solid"/>
              </a:ln>
            </c:spPr>
            <c:extLst>
              <c:ext xmlns:c16="http://schemas.microsoft.com/office/drawing/2014/chart" uri="{C3380CC4-5D6E-409C-BE32-E72D297353CC}">
                <c16:uniqueId val="{00000003-DFAB-43D6-9300-A89975018467}"/>
              </c:ext>
            </c:extLst>
          </c:dPt>
          <c:dPt>
            <c:idx val="4"/>
            <c:bubble3D val="0"/>
            <c:spPr>
              <a:solidFill>
                <a:srgbClr val="FF0000"/>
              </a:solidFill>
              <a:ln w="12700">
                <a:solidFill>
                  <a:srgbClr val="000000"/>
                </a:solidFill>
                <a:prstDash val="solid"/>
              </a:ln>
            </c:spPr>
            <c:extLst>
              <c:ext xmlns:c16="http://schemas.microsoft.com/office/drawing/2014/chart" uri="{C3380CC4-5D6E-409C-BE32-E72D297353CC}">
                <c16:uniqueId val="{00000004-DFAB-43D6-9300-A89975018467}"/>
              </c:ext>
            </c:extLst>
          </c:dPt>
          <c:dPt>
            <c:idx val="5"/>
            <c:bubble3D val="0"/>
            <c:spPr>
              <a:solidFill>
                <a:srgbClr val="FF8080"/>
              </a:solidFill>
              <a:ln w="12700">
                <a:solidFill>
                  <a:srgbClr val="000000"/>
                </a:solidFill>
                <a:prstDash val="solid"/>
              </a:ln>
            </c:spPr>
            <c:extLst>
              <c:ext xmlns:c16="http://schemas.microsoft.com/office/drawing/2014/chart" uri="{C3380CC4-5D6E-409C-BE32-E72D297353CC}">
                <c16:uniqueId val="{00000005-DFAB-43D6-9300-A89975018467}"/>
              </c:ext>
            </c:extLst>
          </c:dPt>
          <c:dPt>
            <c:idx val="6"/>
            <c:bubble3D val="0"/>
            <c:spPr>
              <a:solidFill>
                <a:srgbClr val="FFFF00"/>
              </a:solidFill>
              <a:ln w="12700">
                <a:solidFill>
                  <a:srgbClr val="92D050"/>
                </a:solidFill>
                <a:prstDash val="solid"/>
              </a:ln>
            </c:spPr>
            <c:extLst>
              <c:ext xmlns:c16="http://schemas.microsoft.com/office/drawing/2014/chart" uri="{C3380CC4-5D6E-409C-BE32-E72D297353CC}">
                <c16:uniqueId val="{00000006-DFAB-43D6-9300-A89975018467}"/>
              </c:ext>
            </c:extLst>
          </c:dPt>
          <c:dLbls>
            <c:dLbl>
              <c:idx val="0"/>
              <c:layout>
                <c:manualLayout>
                  <c:x val="-6.7712092215800471E-3"/>
                  <c:y val="-6.4333119074401438E-2"/>
                </c:manualLayout>
              </c:layout>
              <c:spPr>
                <a:solidFill>
                  <a:srgbClr val="FFFFFF"/>
                </a:solidFill>
                <a:ln w="25400">
                  <a:noFill/>
                </a:ln>
              </c:spPr>
              <c:txPr>
                <a:bodyPr/>
                <a:lstStyle/>
                <a:p>
                  <a:pPr>
                    <a:defRPr sz="800" b="1" i="0" u="none" strike="noStrike" baseline="0">
                      <a:solidFill>
                        <a:srgbClr val="000000"/>
                      </a:solidFill>
                      <a:latin typeface="Arial"/>
                      <a:ea typeface="Arial"/>
                      <a:cs typeface="Arial"/>
                    </a:defRPr>
                  </a:pPr>
                  <a:endParaRPr lang="en-US"/>
                </a:p>
              </c:txPr>
              <c:dLblPos val="bestFit"/>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FAB-43D6-9300-A89975018467}"/>
                </c:ext>
              </c:extLst>
            </c:dLbl>
            <c:dLbl>
              <c:idx val="1"/>
              <c:layout>
                <c:manualLayout>
                  <c:x val="-1.5820392463034019E-3"/>
                  <c:y val="-2.8447158390915422E-2"/>
                </c:manualLayout>
              </c:layout>
              <c:spPr>
                <a:solidFill>
                  <a:srgbClr val="FFFFFF"/>
                </a:solidFill>
                <a:ln w="25400">
                  <a:noFill/>
                </a:ln>
              </c:spPr>
              <c:txPr>
                <a:bodyPr/>
                <a:lstStyle/>
                <a:p>
                  <a:pPr>
                    <a:defRPr sz="800" b="1" i="0" u="none" strike="noStrike" baseline="0">
                      <a:solidFill>
                        <a:srgbClr val="000000"/>
                      </a:solidFill>
                      <a:latin typeface="Arial"/>
                      <a:ea typeface="Arial"/>
                      <a:cs typeface="Arial"/>
                    </a:defRPr>
                  </a:pPr>
                  <a:endParaRPr lang="en-US"/>
                </a:p>
              </c:txPr>
              <c:dLblPos val="bestFit"/>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FAB-43D6-9300-A89975018467}"/>
                </c:ext>
              </c:extLst>
            </c:dLbl>
            <c:dLbl>
              <c:idx val="2"/>
              <c:layout>
                <c:manualLayout>
                  <c:x val="-5.7651378825529544E-3"/>
                  <c:y val="4.6519363650972263E-2"/>
                </c:manualLayout>
              </c:layout>
              <c:spPr>
                <a:solidFill>
                  <a:srgbClr val="FFFFFF"/>
                </a:solidFill>
                <a:ln w="25400">
                  <a:noFill/>
                </a:ln>
              </c:spPr>
              <c:txPr>
                <a:bodyPr/>
                <a:lstStyle/>
                <a:p>
                  <a:pPr>
                    <a:defRPr sz="800" b="1" i="0" u="none" strike="noStrike" baseline="0">
                      <a:solidFill>
                        <a:srgbClr val="000000"/>
                      </a:solidFill>
                      <a:latin typeface="Arial"/>
                      <a:ea typeface="Arial"/>
                      <a:cs typeface="Arial"/>
                    </a:defRPr>
                  </a:pPr>
                  <a:endParaRPr lang="en-US"/>
                </a:p>
              </c:txPr>
              <c:dLblPos val="bestFit"/>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FAB-43D6-9300-A89975018467}"/>
                </c:ext>
              </c:extLst>
            </c:dLbl>
            <c:dLbl>
              <c:idx val="3"/>
              <c:layout>
                <c:manualLayout>
                  <c:x val="-7.0609323774068727E-2"/>
                  <c:y val="-1.9318120949167086E-2"/>
                </c:manualLayout>
              </c:layout>
              <c:spPr>
                <a:solidFill>
                  <a:srgbClr val="FFFFFF"/>
                </a:solidFill>
                <a:ln w="25400">
                  <a:noFill/>
                </a:ln>
              </c:spPr>
              <c:txPr>
                <a:bodyPr/>
                <a:lstStyle/>
                <a:p>
                  <a:pPr>
                    <a:defRPr sz="800" b="1" i="0" u="none" strike="noStrike" baseline="0">
                      <a:solidFill>
                        <a:srgbClr val="000000"/>
                      </a:solidFill>
                      <a:latin typeface="Arial"/>
                      <a:ea typeface="Arial"/>
                      <a:cs typeface="Arial"/>
                    </a:defRPr>
                  </a:pPr>
                  <a:endParaRPr lang="en-US"/>
                </a:p>
              </c:txPr>
              <c:dLblPos val="bestFit"/>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FAB-43D6-9300-A89975018467}"/>
                </c:ext>
              </c:extLst>
            </c:dLbl>
            <c:dLbl>
              <c:idx val="4"/>
              <c:layout>
                <c:manualLayout>
                  <c:x val="-6.7590855858858032E-2"/>
                  <c:y val="-2.0060795971932079E-2"/>
                </c:manualLayout>
              </c:layout>
              <c:spPr>
                <a:solidFill>
                  <a:srgbClr val="FFFFFF"/>
                </a:solidFill>
                <a:ln w="25400">
                  <a:noFill/>
                </a:ln>
              </c:spPr>
              <c:txPr>
                <a:bodyPr/>
                <a:lstStyle/>
                <a:p>
                  <a:pPr>
                    <a:defRPr sz="800" b="1" i="0" u="none" strike="noStrike" baseline="0">
                      <a:solidFill>
                        <a:srgbClr val="000000"/>
                      </a:solidFill>
                      <a:latin typeface="Arial"/>
                      <a:ea typeface="Arial"/>
                      <a:cs typeface="Arial"/>
                    </a:defRPr>
                  </a:pPr>
                  <a:endParaRPr lang="en-US"/>
                </a:p>
              </c:txPr>
              <c:dLblPos val="bestFit"/>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4-DFAB-43D6-9300-A89975018467}"/>
                </c:ext>
              </c:extLst>
            </c:dLbl>
            <c:dLbl>
              <c:idx val="5"/>
              <c:layout>
                <c:manualLayout>
                  <c:x val="-5.0290364248604412E-2"/>
                  <c:y val="-8.6387326584176971E-2"/>
                </c:manualLayout>
              </c:layout>
              <c:spPr>
                <a:solidFill>
                  <a:srgbClr val="FFFFFF"/>
                </a:solidFill>
                <a:ln w="25400">
                  <a:noFill/>
                </a:ln>
              </c:spPr>
              <c:txPr>
                <a:bodyPr/>
                <a:lstStyle/>
                <a:p>
                  <a:pPr>
                    <a:defRPr sz="800" b="1" i="0" u="none" strike="noStrike" baseline="0">
                      <a:solidFill>
                        <a:srgbClr val="000000"/>
                      </a:solidFill>
                      <a:latin typeface="Arial"/>
                      <a:ea typeface="Arial"/>
                      <a:cs typeface="Arial"/>
                    </a:defRPr>
                  </a:pPr>
                  <a:endParaRPr lang="en-US"/>
                </a:p>
              </c:txPr>
              <c:dLblPos val="bestFit"/>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5-DFAB-43D6-9300-A89975018467}"/>
                </c:ext>
              </c:extLst>
            </c:dLbl>
            <c:dLbl>
              <c:idx val="6"/>
              <c:layout>
                <c:manualLayout>
                  <c:x val="4.5624859165881167E-2"/>
                  <c:y val="-2.829315978359848E-2"/>
                </c:manualLayout>
              </c:layout>
              <c:spPr>
                <a:solidFill>
                  <a:srgbClr val="FFFFFF"/>
                </a:solidFill>
                <a:ln w="25400">
                  <a:noFill/>
                </a:ln>
              </c:spPr>
              <c:txPr>
                <a:bodyPr/>
                <a:lstStyle/>
                <a:p>
                  <a:pPr>
                    <a:defRPr sz="800" b="1" i="0" u="none" strike="noStrike" baseline="0">
                      <a:solidFill>
                        <a:srgbClr val="000000"/>
                      </a:solidFill>
                      <a:latin typeface="Arial"/>
                      <a:ea typeface="Arial"/>
                      <a:cs typeface="Arial"/>
                    </a:defRPr>
                  </a:pPr>
                  <a:endParaRPr lang="en-US"/>
                </a:p>
              </c:txPr>
              <c:dLblPos val="bestFit"/>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6-DFAB-43D6-9300-A89975018467}"/>
                </c:ext>
              </c:extLst>
            </c:dLbl>
            <c:spPr>
              <a:solidFill>
                <a:srgbClr val="FFFFFF"/>
              </a:solidFill>
              <a:ln w="25400">
                <a:noFill/>
              </a:ln>
            </c:spPr>
            <c:txPr>
              <a:bodyPr wrap="square" lIns="38100" tIns="19050" rIns="38100" bIns="19050" anchor="ctr">
                <a:spAutoFit/>
              </a:bodyPr>
              <a:lstStyle/>
              <a:p>
                <a:pPr>
                  <a:defRPr sz="800" b="1" i="0" u="none" strike="noStrike" baseline="0">
                    <a:solidFill>
                      <a:srgbClr val="000000"/>
                    </a:solidFill>
                    <a:latin typeface="Arial"/>
                    <a:ea typeface="Arial"/>
                    <a:cs typeface="Arial"/>
                  </a:defRPr>
                </a:pPr>
                <a:endParaRPr lang="en-US"/>
              </a:p>
            </c:txPr>
            <c:dLblPos val="outEnd"/>
            <c:showLegendKey val="0"/>
            <c:showVal val="0"/>
            <c:showCatName val="1"/>
            <c:showSerName val="0"/>
            <c:showPercent val="0"/>
            <c:showBubbleSize val="0"/>
            <c:showLeaderLines val="0"/>
            <c:extLst>
              <c:ext xmlns:c15="http://schemas.microsoft.com/office/drawing/2012/chart" uri="{CE6537A1-D6FC-4f65-9D91-7224C49458BB}"/>
            </c:extLst>
          </c:dLbls>
          <c:cat>
            <c:strRef>
              <c:f>'pg 2 Chart Revenue and OFS'!$B$26:$B$32</c:f>
              <c:strCache>
                <c:ptCount val="7"/>
                <c:pt idx="0">
                  <c:v>Operating Millage</c:v>
                </c:pt>
                <c:pt idx="1">
                  <c:v>Other Local</c:v>
                </c:pt>
                <c:pt idx="2">
                  <c:v>Athletics</c:v>
                </c:pt>
                <c:pt idx="3">
                  <c:v>State</c:v>
                </c:pt>
                <c:pt idx="4">
                  <c:v>Grants</c:v>
                </c:pt>
                <c:pt idx="5">
                  <c:v>Intermediate</c:v>
                </c:pt>
                <c:pt idx="6">
                  <c:v>Transfers &amp; Misc</c:v>
                </c:pt>
              </c:strCache>
            </c:strRef>
          </c:cat>
          <c:val>
            <c:numRef>
              <c:f>'pg 2 Chart Revenue and OFS'!$H$26:$H$32</c:f>
              <c:numCache>
                <c:formatCode>#,##0_);\(#,##0\)</c:formatCode>
                <c:ptCount val="7"/>
                <c:pt idx="0">
                  <c:v>3465625</c:v>
                </c:pt>
                <c:pt idx="1">
                  <c:v>834500</c:v>
                </c:pt>
                <c:pt idx="2">
                  <c:v>20000</c:v>
                </c:pt>
                <c:pt idx="3">
                  <c:v>29329288</c:v>
                </c:pt>
                <c:pt idx="4">
                  <c:v>3078666</c:v>
                </c:pt>
                <c:pt idx="5">
                  <c:v>990000</c:v>
                </c:pt>
                <c:pt idx="6">
                  <c:v>2478275</c:v>
                </c:pt>
              </c:numCache>
            </c:numRef>
          </c:val>
          <c:extLst>
            <c:ext xmlns:c16="http://schemas.microsoft.com/office/drawing/2014/chart" uri="{C3380CC4-5D6E-409C-BE32-E72D297353CC}">
              <c16:uniqueId val="{00000007-DFAB-43D6-9300-A89975018467}"/>
            </c:ext>
          </c:extLst>
        </c:ser>
        <c:dLbls>
          <c:showLegendKey val="0"/>
          <c:showVal val="0"/>
          <c:showCatName val="0"/>
          <c:showSerName val="0"/>
          <c:showPercent val="0"/>
          <c:showBubbleSize val="0"/>
          <c:showLeaderLines val="0"/>
        </c:dLbls>
      </c:pie3DChart>
      <c:spPr>
        <a:noFill/>
        <a:ln w="25400">
          <a:noFill/>
        </a:ln>
      </c:spPr>
    </c:plotArea>
    <c:plotVisOnly val="1"/>
    <c:dispBlanksAs val="zero"/>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oddHeader>&amp;A</c:oddHeader>
      <c:oddFooter>Page &amp;P</c:oddFooter>
    </c:headerFooter>
    <c:pageMargins b="1" l="0.75" r="0.75" t="1" header="0.5" footer="0.5"/>
    <c:pageSetup orientation="landscape"/>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8662117634383499"/>
          <c:y val="8.038585209003217E-2"/>
          <c:w val="0.79019428259641056"/>
          <c:h val="0.887459807073955"/>
        </c:manualLayout>
      </c:layout>
      <c:pie3DChart>
        <c:varyColors val="1"/>
        <c:ser>
          <c:idx val="0"/>
          <c:order val="0"/>
          <c:spPr>
            <a:solidFill>
              <a:srgbClr val="9999FF"/>
            </a:solidFill>
            <a:ln w="12700">
              <a:solidFill>
                <a:srgbClr val="000000"/>
              </a:solidFill>
              <a:prstDash val="solid"/>
            </a:ln>
          </c:spPr>
          <c:explosion val="13"/>
          <c:dPt>
            <c:idx val="0"/>
            <c:bubble3D val="0"/>
            <c:explosion val="4"/>
            <c:extLst>
              <c:ext xmlns:c16="http://schemas.microsoft.com/office/drawing/2014/chart" uri="{C3380CC4-5D6E-409C-BE32-E72D297353CC}">
                <c16:uniqueId val="{00000000-BF87-454B-80EB-035DA20B957A}"/>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1-BF87-454B-80EB-035DA20B957A}"/>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2-BF87-454B-80EB-035DA20B957A}"/>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3-BF87-454B-80EB-035DA20B957A}"/>
              </c:ext>
            </c:extLst>
          </c:dPt>
          <c:dPt>
            <c:idx val="4"/>
            <c:bubble3D val="0"/>
            <c:spPr>
              <a:solidFill>
                <a:srgbClr val="660066"/>
              </a:solidFill>
              <a:ln w="12700">
                <a:solidFill>
                  <a:srgbClr val="000000"/>
                </a:solidFill>
                <a:prstDash val="solid"/>
              </a:ln>
            </c:spPr>
            <c:extLst>
              <c:ext xmlns:c16="http://schemas.microsoft.com/office/drawing/2014/chart" uri="{C3380CC4-5D6E-409C-BE32-E72D297353CC}">
                <c16:uniqueId val="{00000004-BF87-454B-80EB-035DA20B957A}"/>
              </c:ext>
            </c:extLst>
          </c:dPt>
          <c:dPt>
            <c:idx val="5"/>
            <c:bubble3D val="0"/>
            <c:spPr>
              <a:solidFill>
                <a:srgbClr val="FF8080"/>
              </a:solidFill>
              <a:ln w="12700">
                <a:solidFill>
                  <a:srgbClr val="000000"/>
                </a:solidFill>
                <a:prstDash val="solid"/>
              </a:ln>
            </c:spPr>
            <c:extLst>
              <c:ext xmlns:c16="http://schemas.microsoft.com/office/drawing/2014/chart" uri="{C3380CC4-5D6E-409C-BE32-E72D297353CC}">
                <c16:uniqueId val="{00000005-BF87-454B-80EB-035DA20B957A}"/>
              </c:ext>
            </c:extLst>
          </c:dPt>
          <c:dPt>
            <c:idx val="6"/>
            <c:bubble3D val="0"/>
            <c:spPr>
              <a:solidFill>
                <a:srgbClr val="FF99CC"/>
              </a:solidFill>
              <a:ln w="12700">
                <a:solidFill>
                  <a:srgbClr val="000000"/>
                </a:solidFill>
                <a:prstDash val="solid"/>
              </a:ln>
            </c:spPr>
            <c:extLst>
              <c:ext xmlns:c16="http://schemas.microsoft.com/office/drawing/2014/chart" uri="{C3380CC4-5D6E-409C-BE32-E72D297353CC}">
                <c16:uniqueId val="{00000006-BF87-454B-80EB-035DA20B957A}"/>
              </c:ext>
            </c:extLst>
          </c:dPt>
          <c:dPt>
            <c:idx val="7"/>
            <c:bubble3D val="0"/>
            <c:extLst>
              <c:ext xmlns:c16="http://schemas.microsoft.com/office/drawing/2014/chart" uri="{C3380CC4-5D6E-409C-BE32-E72D297353CC}">
                <c16:uniqueId val="{00000007-BF87-454B-80EB-035DA20B957A}"/>
              </c:ext>
            </c:extLst>
          </c:dPt>
          <c:dLbls>
            <c:dLbl>
              <c:idx val="0"/>
              <c:layout>
                <c:manualLayout>
                  <c:x val="-7.4505630004793225E-2"/>
                  <c:y val="0.12284342270720985"/>
                </c:manualLayout>
              </c:layout>
              <c:spPr>
                <a:noFill/>
                <a:ln w="25400">
                  <a:noFill/>
                </a:ln>
              </c:spPr>
              <c:txPr>
                <a:bodyPr/>
                <a:lstStyle/>
                <a:p>
                  <a:pPr>
                    <a:defRPr sz="800" b="1" i="0" u="none" strike="noStrike" baseline="0">
                      <a:solidFill>
                        <a:srgbClr val="000000"/>
                      </a:solidFill>
                      <a:latin typeface="Arial"/>
                      <a:ea typeface="Arial"/>
                      <a:cs typeface="Arial"/>
                    </a:defRPr>
                  </a:pPr>
                  <a:endParaRPr lang="en-US"/>
                </a:p>
              </c:txPr>
              <c:dLblPos val="bestFit"/>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F87-454B-80EB-035DA20B957A}"/>
                </c:ext>
              </c:extLst>
            </c:dLbl>
            <c:dLbl>
              <c:idx val="1"/>
              <c:layout>
                <c:manualLayout>
                  <c:x val="-3.6551115261105473E-2"/>
                  <c:y val="0.16673907722949421"/>
                </c:manualLayout>
              </c:layout>
              <c:spPr>
                <a:noFill/>
                <a:ln w="25400">
                  <a:noFill/>
                </a:ln>
              </c:spPr>
              <c:txPr>
                <a:bodyPr/>
                <a:lstStyle/>
                <a:p>
                  <a:pPr>
                    <a:defRPr sz="800" b="1" i="0" u="none" strike="noStrike" baseline="0">
                      <a:solidFill>
                        <a:srgbClr val="000000"/>
                      </a:solidFill>
                      <a:latin typeface="Arial"/>
                      <a:ea typeface="Arial"/>
                      <a:cs typeface="Arial"/>
                    </a:defRPr>
                  </a:pPr>
                  <a:endParaRPr lang="en-US"/>
                </a:p>
              </c:txPr>
              <c:dLblPos val="bestFit"/>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F87-454B-80EB-035DA20B957A}"/>
                </c:ext>
              </c:extLst>
            </c:dLbl>
            <c:dLbl>
              <c:idx val="2"/>
              <c:layout>
                <c:manualLayout>
                  <c:x val="-6.8845413707551095E-2"/>
                  <c:y val="-3.3826366559485538E-2"/>
                </c:manualLayout>
              </c:layout>
              <c:spPr>
                <a:noFill/>
                <a:ln w="25400">
                  <a:noFill/>
                </a:ln>
              </c:spPr>
              <c:txPr>
                <a:bodyPr/>
                <a:lstStyle/>
                <a:p>
                  <a:pPr>
                    <a:defRPr sz="800" b="1" i="0" u="none" strike="noStrike" baseline="0">
                      <a:solidFill>
                        <a:srgbClr val="000000"/>
                      </a:solidFill>
                      <a:latin typeface="Arial"/>
                      <a:ea typeface="Arial"/>
                      <a:cs typeface="Arial"/>
                    </a:defRPr>
                  </a:pPr>
                  <a:endParaRPr lang="en-US"/>
                </a:p>
              </c:txPr>
              <c:dLblPos val="bestFit"/>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F87-454B-80EB-035DA20B957A}"/>
                </c:ext>
              </c:extLst>
            </c:dLbl>
            <c:dLbl>
              <c:idx val="3"/>
              <c:layout>
                <c:manualLayout>
                  <c:x val="-7.0663350661555005E-2"/>
                  <c:y val="-4.4914803655973889E-2"/>
                </c:manualLayout>
              </c:layout>
              <c:spPr>
                <a:noFill/>
                <a:ln w="25400">
                  <a:noFill/>
                </a:ln>
              </c:spPr>
              <c:txPr>
                <a:bodyPr/>
                <a:lstStyle/>
                <a:p>
                  <a:pPr>
                    <a:defRPr sz="800" b="1" i="0" u="none" strike="noStrike" baseline="0">
                      <a:solidFill>
                        <a:srgbClr val="000000"/>
                      </a:solidFill>
                      <a:latin typeface="Arial"/>
                      <a:ea typeface="Arial"/>
                      <a:cs typeface="Arial"/>
                    </a:defRPr>
                  </a:pPr>
                  <a:endParaRPr lang="en-US"/>
                </a:p>
              </c:txPr>
              <c:dLblPos val="bestFit"/>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BF87-454B-80EB-035DA20B957A}"/>
                </c:ext>
              </c:extLst>
            </c:dLbl>
            <c:dLbl>
              <c:idx val="4"/>
              <c:layout>
                <c:manualLayout>
                  <c:x val="-5.5171501509859729E-2"/>
                  <c:y val="-5.7291777434573095E-2"/>
                </c:manualLayout>
              </c:layout>
              <c:spPr>
                <a:noFill/>
                <a:ln w="25400">
                  <a:noFill/>
                </a:ln>
              </c:spPr>
              <c:txPr>
                <a:bodyPr/>
                <a:lstStyle/>
                <a:p>
                  <a:pPr>
                    <a:defRPr sz="800" b="1" i="0" u="none" strike="noStrike" baseline="0">
                      <a:solidFill>
                        <a:srgbClr val="000000"/>
                      </a:solidFill>
                      <a:latin typeface="Arial"/>
                      <a:ea typeface="Arial"/>
                      <a:cs typeface="Arial"/>
                    </a:defRPr>
                  </a:pPr>
                  <a:endParaRPr lang="en-US"/>
                </a:p>
              </c:txPr>
              <c:dLblPos val="bestFit"/>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4-BF87-454B-80EB-035DA20B957A}"/>
                </c:ext>
              </c:extLst>
            </c:dLbl>
            <c:dLbl>
              <c:idx val="5"/>
              <c:layout>
                <c:manualLayout>
                  <c:x val="7.5740190400943371E-3"/>
                  <c:y val="-6.0966993273750741E-2"/>
                </c:manualLayout>
              </c:layout>
              <c:spPr>
                <a:noFill/>
                <a:ln w="25400">
                  <a:noFill/>
                </a:ln>
              </c:spPr>
              <c:txPr>
                <a:bodyPr/>
                <a:lstStyle/>
                <a:p>
                  <a:pPr>
                    <a:defRPr sz="800" b="1" i="0" u="none" strike="noStrike" baseline="0">
                      <a:solidFill>
                        <a:srgbClr val="000000"/>
                      </a:solidFill>
                      <a:latin typeface="Arial"/>
                      <a:ea typeface="Arial"/>
                      <a:cs typeface="Arial"/>
                    </a:defRPr>
                  </a:pPr>
                  <a:endParaRPr lang="en-US"/>
                </a:p>
              </c:txPr>
              <c:dLblPos val="bestFit"/>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5-BF87-454B-80EB-035DA20B957A}"/>
                </c:ext>
              </c:extLst>
            </c:dLbl>
            <c:dLbl>
              <c:idx val="6"/>
              <c:layout>
                <c:manualLayout>
                  <c:x val="2.5790259683902063E-2"/>
                  <c:y val="-5.5828375150855335E-2"/>
                </c:manualLayout>
              </c:layout>
              <c:spPr>
                <a:noFill/>
                <a:ln w="25400">
                  <a:noFill/>
                </a:ln>
              </c:spPr>
              <c:txPr>
                <a:bodyPr/>
                <a:lstStyle/>
                <a:p>
                  <a:pPr>
                    <a:defRPr sz="800" b="1" i="0" u="none" strike="noStrike" baseline="0">
                      <a:solidFill>
                        <a:srgbClr val="000000"/>
                      </a:solidFill>
                      <a:latin typeface="Arial"/>
                      <a:ea typeface="Arial"/>
                      <a:cs typeface="Arial"/>
                    </a:defRPr>
                  </a:pPr>
                  <a:endParaRPr lang="en-US"/>
                </a:p>
              </c:txPr>
              <c:dLblPos val="bestFit"/>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6-BF87-454B-80EB-035DA20B957A}"/>
                </c:ext>
              </c:extLst>
            </c:dLbl>
            <c:dLbl>
              <c:idx val="7"/>
              <c:layout>
                <c:manualLayout>
                  <c:x val="8.246318126995815E-2"/>
                  <c:y val="-5.9043809234456623E-2"/>
                </c:manualLayout>
              </c:layout>
              <c:spPr>
                <a:noFill/>
                <a:ln w="25400">
                  <a:noFill/>
                </a:ln>
              </c:spPr>
              <c:txPr>
                <a:bodyPr/>
                <a:lstStyle/>
                <a:p>
                  <a:pPr>
                    <a:defRPr sz="800" b="1" i="0" u="none" strike="noStrike" baseline="0">
                      <a:solidFill>
                        <a:srgbClr val="000000"/>
                      </a:solidFill>
                      <a:latin typeface="Arial"/>
                      <a:ea typeface="Arial"/>
                      <a:cs typeface="Arial"/>
                    </a:defRPr>
                  </a:pPr>
                  <a:endParaRPr lang="en-US"/>
                </a:p>
              </c:txPr>
              <c:dLblPos val="bestFit"/>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7-BF87-454B-80EB-035DA20B957A}"/>
                </c:ext>
              </c:extLst>
            </c:dLbl>
            <c:spPr>
              <a:noFill/>
              <a:ln w="25400">
                <a:noFill/>
              </a:ln>
            </c:spPr>
            <c:txPr>
              <a:bodyPr wrap="square" lIns="38100" tIns="19050" rIns="38100" bIns="19050" anchor="ctr">
                <a:spAutoFit/>
              </a:bodyPr>
              <a:lstStyle/>
              <a:p>
                <a:pPr>
                  <a:defRPr sz="800" b="1" i="0" u="none" strike="noStrike" baseline="0">
                    <a:solidFill>
                      <a:srgbClr val="000000"/>
                    </a:solidFill>
                    <a:latin typeface="Arial"/>
                    <a:ea typeface="Arial"/>
                    <a:cs typeface="Arial"/>
                  </a:defRPr>
                </a:pPr>
                <a:endParaRPr lang="en-US"/>
              </a:p>
            </c:txPr>
            <c:showLegendKey val="0"/>
            <c:showVal val="0"/>
            <c:showCatName val="1"/>
            <c:showSerName val="0"/>
            <c:showPercent val="0"/>
            <c:showBubbleSize val="0"/>
            <c:showLeaderLines val="1"/>
            <c:extLst>
              <c:ext xmlns:c15="http://schemas.microsoft.com/office/drawing/2012/chart" uri="{CE6537A1-D6FC-4f65-9D91-7224C49458BB}"/>
            </c:extLst>
          </c:dLbls>
          <c:cat>
            <c:strRef>
              <c:f>'pg 4 Chart GF Exp by Function'!$B$27:$C$34</c:f>
              <c:strCache>
                <c:ptCount val="8"/>
                <c:pt idx="0">
                  <c:v>Instruction</c:v>
                </c:pt>
                <c:pt idx="1">
                  <c:v>Instructional Support *</c:v>
                </c:pt>
                <c:pt idx="2">
                  <c:v>General Business **</c:v>
                </c:pt>
                <c:pt idx="3">
                  <c:v>Operations and Maintenance </c:v>
                </c:pt>
                <c:pt idx="4">
                  <c:v>Transportation</c:v>
                </c:pt>
                <c:pt idx="5">
                  <c:v>Central Services *** </c:v>
                </c:pt>
                <c:pt idx="6">
                  <c:v>Athletics</c:v>
                </c:pt>
                <c:pt idx="7">
                  <c:v>Other ****</c:v>
                </c:pt>
              </c:strCache>
            </c:strRef>
          </c:cat>
          <c:val>
            <c:numRef>
              <c:f>'pg 4 Chart GF Exp by Function'!$H$27:$H$34</c:f>
              <c:numCache>
                <c:formatCode>#,##0_);\(#,##0\)</c:formatCode>
                <c:ptCount val="8"/>
                <c:pt idx="0">
                  <c:v>23933299</c:v>
                </c:pt>
                <c:pt idx="1">
                  <c:v>5600639</c:v>
                </c:pt>
                <c:pt idx="2">
                  <c:v>1256276</c:v>
                </c:pt>
                <c:pt idx="3">
                  <c:v>4041643</c:v>
                </c:pt>
                <c:pt idx="4">
                  <c:v>2391647</c:v>
                </c:pt>
                <c:pt idx="5">
                  <c:v>1923536</c:v>
                </c:pt>
                <c:pt idx="6">
                  <c:v>578167</c:v>
                </c:pt>
                <c:pt idx="7">
                  <c:v>70000</c:v>
                </c:pt>
              </c:numCache>
            </c:numRef>
          </c:val>
          <c:extLst>
            <c:ext xmlns:c16="http://schemas.microsoft.com/office/drawing/2014/chart" uri="{C3380CC4-5D6E-409C-BE32-E72D297353CC}">
              <c16:uniqueId val="{00000008-BF87-454B-80EB-035DA20B957A}"/>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oddHeader>&amp;A</c:oddHeader>
      <c:oddFooter>Page &amp;P</c:oddFooter>
    </c:headerFooter>
    <c:pageMargins b="1" l="0.75" r="0.75" t="1" header="0.5" footer="0.5"/>
    <c:pageSetup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20665083135391923"/>
          <c:y val="0.15542521994134897"/>
          <c:w val="0.76128266033254155"/>
          <c:h val="0.74780058651026393"/>
        </c:manualLayout>
      </c:layout>
      <c:pie3DChart>
        <c:varyColors val="1"/>
        <c:ser>
          <c:idx val="0"/>
          <c:order val="0"/>
          <c:spPr>
            <a:solidFill>
              <a:srgbClr val="9999FF"/>
            </a:solidFill>
            <a:ln w="12700">
              <a:solidFill>
                <a:srgbClr val="000000"/>
              </a:solidFill>
              <a:prstDash val="solid"/>
            </a:ln>
          </c:spPr>
          <c:explosion val="3"/>
          <c:dPt>
            <c:idx val="0"/>
            <c:bubble3D val="0"/>
            <c:extLst>
              <c:ext xmlns:c16="http://schemas.microsoft.com/office/drawing/2014/chart" uri="{C3380CC4-5D6E-409C-BE32-E72D297353CC}">
                <c16:uniqueId val="{00000000-3BA8-40FC-86A6-BA3B9C182371}"/>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1-3BA8-40FC-86A6-BA3B9C182371}"/>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2-3BA8-40FC-86A6-BA3B9C182371}"/>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3-3BA8-40FC-86A6-BA3B9C182371}"/>
              </c:ext>
            </c:extLst>
          </c:dPt>
          <c:dPt>
            <c:idx val="4"/>
            <c:bubble3D val="0"/>
            <c:spPr>
              <a:solidFill>
                <a:srgbClr val="660066"/>
              </a:solidFill>
              <a:ln w="12700">
                <a:solidFill>
                  <a:srgbClr val="000000"/>
                </a:solidFill>
                <a:prstDash val="solid"/>
              </a:ln>
            </c:spPr>
            <c:extLst>
              <c:ext xmlns:c16="http://schemas.microsoft.com/office/drawing/2014/chart" uri="{C3380CC4-5D6E-409C-BE32-E72D297353CC}">
                <c16:uniqueId val="{00000004-3BA8-40FC-86A6-BA3B9C182371}"/>
              </c:ext>
            </c:extLst>
          </c:dPt>
          <c:dPt>
            <c:idx val="5"/>
            <c:bubble3D val="0"/>
            <c:spPr>
              <a:solidFill>
                <a:srgbClr val="FF8080"/>
              </a:solidFill>
              <a:ln w="12700">
                <a:solidFill>
                  <a:srgbClr val="000000"/>
                </a:solidFill>
                <a:prstDash val="solid"/>
              </a:ln>
            </c:spPr>
            <c:extLst>
              <c:ext xmlns:c16="http://schemas.microsoft.com/office/drawing/2014/chart" uri="{C3380CC4-5D6E-409C-BE32-E72D297353CC}">
                <c16:uniqueId val="{00000005-3BA8-40FC-86A6-BA3B9C182371}"/>
              </c:ext>
            </c:extLst>
          </c:dPt>
          <c:dLbls>
            <c:dLbl>
              <c:idx val="0"/>
              <c:layout>
                <c:manualLayout>
                  <c:x val="-1.1955661124307172E-2"/>
                  <c:y val="0.27631252838263248"/>
                </c:manualLayout>
              </c:layout>
              <c:spPr>
                <a:noFill/>
                <a:ln w="25400">
                  <a:noFill/>
                </a:ln>
              </c:spPr>
              <c:txPr>
                <a:bodyPr/>
                <a:lstStyle/>
                <a:p>
                  <a:pPr>
                    <a:defRPr sz="800" b="1" i="0" u="none" strike="noStrike" baseline="0">
                      <a:solidFill>
                        <a:srgbClr val="000000"/>
                      </a:solidFill>
                      <a:latin typeface="Arial"/>
                      <a:ea typeface="Arial"/>
                      <a:cs typeface="Arial"/>
                    </a:defRPr>
                  </a:pPr>
                  <a:endParaRPr lang="en-US"/>
                </a:p>
              </c:txPr>
              <c:dLblPos val="bestFit"/>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BA8-40FC-86A6-BA3B9C182371}"/>
                </c:ext>
              </c:extLst>
            </c:dLbl>
            <c:dLbl>
              <c:idx val="1"/>
              <c:layout>
                <c:manualLayout>
                  <c:x val="-5.5511000554859365E-2"/>
                  <c:y val="9.8807737009413449E-2"/>
                </c:manualLayout>
              </c:layout>
              <c:spPr>
                <a:noFill/>
                <a:ln w="25400">
                  <a:noFill/>
                </a:ln>
              </c:spPr>
              <c:txPr>
                <a:bodyPr/>
                <a:lstStyle/>
                <a:p>
                  <a:pPr>
                    <a:defRPr sz="800" b="1" i="0" u="none" strike="noStrike" baseline="0">
                      <a:solidFill>
                        <a:srgbClr val="000000"/>
                      </a:solidFill>
                      <a:latin typeface="Arial"/>
                      <a:ea typeface="Arial"/>
                      <a:cs typeface="Arial"/>
                    </a:defRPr>
                  </a:pPr>
                  <a:endParaRPr lang="en-US"/>
                </a:p>
              </c:txPr>
              <c:dLblPos val="bestFit"/>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BA8-40FC-86A6-BA3B9C182371}"/>
                </c:ext>
              </c:extLst>
            </c:dLbl>
            <c:dLbl>
              <c:idx val="2"/>
              <c:layout>
                <c:manualLayout>
                  <c:x val="-6.4894981951484104E-2"/>
                  <c:y val="-9.2563326944835725E-2"/>
                </c:manualLayout>
              </c:layout>
              <c:spPr>
                <a:noFill/>
                <a:ln w="25400">
                  <a:noFill/>
                </a:ln>
              </c:spPr>
              <c:txPr>
                <a:bodyPr/>
                <a:lstStyle/>
                <a:p>
                  <a:pPr>
                    <a:defRPr sz="800" b="1" i="0" u="none" strike="noStrike" baseline="0">
                      <a:solidFill>
                        <a:srgbClr val="000000"/>
                      </a:solidFill>
                      <a:latin typeface="Arial"/>
                      <a:ea typeface="Arial"/>
                      <a:cs typeface="Arial"/>
                    </a:defRPr>
                  </a:pPr>
                  <a:endParaRPr lang="en-US"/>
                </a:p>
              </c:txPr>
              <c:dLblPos val="bestFit"/>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BA8-40FC-86A6-BA3B9C182371}"/>
                </c:ext>
              </c:extLst>
            </c:dLbl>
            <c:dLbl>
              <c:idx val="3"/>
              <c:layout>
                <c:manualLayout>
                  <c:x val="-6.5884626654447317E-2"/>
                  <c:y val="-0.1095250190500381"/>
                </c:manualLayout>
              </c:layout>
              <c:spPr>
                <a:noFill/>
                <a:ln w="25400">
                  <a:noFill/>
                </a:ln>
              </c:spPr>
              <c:txPr>
                <a:bodyPr/>
                <a:lstStyle/>
                <a:p>
                  <a:pPr>
                    <a:defRPr sz="800" b="1" i="0" u="none" strike="noStrike" baseline="0">
                      <a:solidFill>
                        <a:srgbClr val="000000"/>
                      </a:solidFill>
                      <a:latin typeface="Arial"/>
                      <a:ea typeface="Arial"/>
                      <a:cs typeface="Arial"/>
                    </a:defRPr>
                  </a:pPr>
                  <a:endParaRPr lang="en-US"/>
                </a:p>
              </c:txPr>
              <c:dLblPos val="bestFit"/>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BA8-40FC-86A6-BA3B9C182371}"/>
                </c:ext>
              </c:extLst>
            </c:dLbl>
            <c:dLbl>
              <c:idx val="4"/>
              <c:layout>
                <c:manualLayout>
                  <c:x val="3.5770973996421471E-2"/>
                  <c:y val="-4.0717359010475608E-2"/>
                </c:manualLayout>
              </c:layout>
              <c:spPr>
                <a:noFill/>
                <a:ln w="25400">
                  <a:noFill/>
                </a:ln>
              </c:spPr>
              <c:txPr>
                <a:bodyPr/>
                <a:lstStyle/>
                <a:p>
                  <a:pPr>
                    <a:defRPr sz="800" b="1" i="0" u="none" strike="noStrike" baseline="0">
                      <a:solidFill>
                        <a:srgbClr val="000000"/>
                      </a:solidFill>
                      <a:latin typeface="Arial"/>
                      <a:ea typeface="Arial"/>
                      <a:cs typeface="Arial"/>
                    </a:defRPr>
                  </a:pPr>
                  <a:endParaRPr lang="en-US"/>
                </a:p>
              </c:txPr>
              <c:dLblPos val="bestFit"/>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4-3BA8-40FC-86A6-BA3B9C182371}"/>
                </c:ext>
              </c:extLst>
            </c:dLbl>
            <c:dLbl>
              <c:idx val="5"/>
              <c:layout>
                <c:manualLayout>
                  <c:x val="0.12198577315602777"/>
                  <c:y val="-8.4705628805196997E-2"/>
                </c:manualLayout>
              </c:layout>
              <c:spPr>
                <a:noFill/>
                <a:ln w="25400">
                  <a:noFill/>
                </a:ln>
              </c:spPr>
              <c:txPr>
                <a:bodyPr/>
                <a:lstStyle/>
                <a:p>
                  <a:pPr>
                    <a:defRPr sz="800" b="1" i="0" u="none" strike="noStrike" baseline="0">
                      <a:solidFill>
                        <a:srgbClr val="000000"/>
                      </a:solidFill>
                      <a:latin typeface="Arial"/>
                      <a:ea typeface="Arial"/>
                      <a:cs typeface="Arial"/>
                    </a:defRPr>
                  </a:pPr>
                  <a:endParaRPr lang="en-US"/>
                </a:p>
              </c:txPr>
              <c:dLblPos val="bestFit"/>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5-3BA8-40FC-86A6-BA3B9C182371}"/>
                </c:ext>
              </c:extLst>
            </c:dLbl>
            <c:spPr>
              <a:noFill/>
              <a:ln w="25400">
                <a:noFill/>
              </a:ln>
            </c:spPr>
            <c:txPr>
              <a:bodyPr wrap="square" lIns="38100" tIns="19050" rIns="38100" bIns="19050" anchor="ctr">
                <a:spAutoFit/>
              </a:bodyPr>
              <a:lstStyle/>
              <a:p>
                <a:pPr>
                  <a:defRPr sz="800" b="1" i="0" u="none" strike="noStrike" baseline="0">
                    <a:solidFill>
                      <a:srgbClr val="000000"/>
                    </a:solidFill>
                    <a:latin typeface="Arial"/>
                    <a:ea typeface="Arial"/>
                    <a:cs typeface="Arial"/>
                  </a:defRPr>
                </a:pPr>
                <a:endParaRPr lang="en-US"/>
              </a:p>
            </c:txPr>
            <c:showLegendKey val="0"/>
            <c:showVal val="0"/>
            <c:showCatName val="1"/>
            <c:showSerName val="0"/>
            <c:showPercent val="0"/>
            <c:showBubbleSize val="0"/>
            <c:showLeaderLines val="1"/>
            <c:extLst>
              <c:ext xmlns:c15="http://schemas.microsoft.com/office/drawing/2012/chart" uri="{CE6537A1-D6FC-4f65-9D91-7224C49458BB}"/>
            </c:extLst>
          </c:dLbls>
          <c:cat>
            <c:strRef>
              <c:f>'pg 5 Chart GF Exp by Object'!$B$28:$C$33</c:f>
              <c:strCache>
                <c:ptCount val="6"/>
                <c:pt idx="0">
                  <c:v>Salaries</c:v>
                </c:pt>
                <c:pt idx="1">
                  <c:v>Benefits</c:v>
                </c:pt>
                <c:pt idx="2">
                  <c:v>Purchased Services</c:v>
                </c:pt>
                <c:pt idx="3">
                  <c:v>Materials and Supplies</c:v>
                </c:pt>
                <c:pt idx="4">
                  <c:v>Capital Outlay</c:v>
                </c:pt>
                <c:pt idx="5">
                  <c:v>Other</c:v>
                </c:pt>
              </c:strCache>
            </c:strRef>
          </c:cat>
          <c:val>
            <c:numRef>
              <c:f>'pg 5 Chart GF Exp by Object'!$H$28:$H$33</c:f>
              <c:numCache>
                <c:formatCode>#,##0_);\(#,##0\)</c:formatCode>
                <c:ptCount val="6"/>
                <c:pt idx="0">
                  <c:v>17936959</c:v>
                </c:pt>
                <c:pt idx="1">
                  <c:v>10418305</c:v>
                </c:pt>
                <c:pt idx="2">
                  <c:v>9398717</c:v>
                </c:pt>
                <c:pt idx="3">
                  <c:v>1835971</c:v>
                </c:pt>
                <c:pt idx="4">
                  <c:v>80000</c:v>
                </c:pt>
                <c:pt idx="5">
                  <c:v>125255</c:v>
                </c:pt>
              </c:numCache>
            </c:numRef>
          </c:val>
          <c:extLst>
            <c:ext xmlns:c16="http://schemas.microsoft.com/office/drawing/2014/chart" uri="{C3380CC4-5D6E-409C-BE32-E72D297353CC}">
              <c16:uniqueId val="{00000006-3BA8-40FC-86A6-BA3B9C182371}"/>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oddHeader>&amp;A</c:oddHeader>
      <c:oddFooter>Page &amp;P</c:oddFooter>
    </c:headerFooter>
    <c:pageMargins b="1" l="0.75" r="0.75" t="1" header="0.5" footer="0.5"/>
    <c:pageSetup orientation="landscape"/>
  </c:printSettings>
</c:chartSpac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1" Type="http://schemas.openxmlformats.org/officeDocument/2006/relationships/chart" Target="../charts/chart3.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47625</xdr:colOff>
          <xdr:row>9</xdr:row>
          <xdr:rowOff>152400</xdr:rowOff>
        </xdr:from>
        <xdr:to>
          <xdr:col>3</xdr:col>
          <xdr:colOff>485775</xdr:colOff>
          <xdr:row>13</xdr:row>
          <xdr:rowOff>95250</xdr:rowOff>
        </xdr:to>
        <xdr:sp macro="" textlink="">
          <xdr:nvSpPr>
            <xdr:cNvPr id="15370" name="Object 10" hidden="1">
              <a:extLst>
                <a:ext uri="{63B3BB69-23CF-44E3-9099-C40C66FF867C}">
                  <a14:compatExt spid="_x0000_s15370"/>
                </a:ext>
                <a:ext uri="{FF2B5EF4-FFF2-40B4-BE49-F238E27FC236}">
                  <a16:creationId xmlns:a16="http://schemas.microsoft.com/office/drawing/2014/main" id="{00000000-0008-0000-0000-00000A3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28575</xdr:colOff>
      <xdr:row>3</xdr:row>
      <xdr:rowOff>85725</xdr:rowOff>
    </xdr:from>
    <xdr:to>
      <xdr:col>14</xdr:col>
      <xdr:colOff>0</xdr:colOff>
      <xdr:row>19</xdr:row>
      <xdr:rowOff>314325</xdr:rowOff>
    </xdr:to>
    <xdr:graphicFrame macro="">
      <xdr:nvGraphicFramePr>
        <xdr:cNvPr id="10532" name="Chart 1">
          <a:extLst>
            <a:ext uri="{FF2B5EF4-FFF2-40B4-BE49-F238E27FC236}">
              <a16:creationId xmlns:a16="http://schemas.microsoft.com/office/drawing/2014/main" id="{00000000-0008-0000-0100-00002429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0.34165</cdr:x>
      <cdr:y>0.04483</cdr:y>
    </cdr:from>
    <cdr:to>
      <cdr:x>0.39772</cdr:x>
      <cdr:y>0.0921</cdr:y>
    </cdr:to>
    <cdr:sp macro="" textlink="">
      <cdr:nvSpPr>
        <cdr:cNvPr id="18433" name="Line 1"/>
        <cdr:cNvSpPr>
          <a:spLocks xmlns:a="http://schemas.openxmlformats.org/drawingml/2006/main" noChangeShapeType="1"/>
        </cdr:cNvSpPr>
      </cdr:nvSpPr>
      <cdr:spPr bwMode="auto">
        <a:xfrm xmlns:a="http://schemas.openxmlformats.org/drawingml/2006/main">
          <a:off x="2821407" y="165105"/>
          <a:ext cx="463036" cy="174095"/>
        </a:xfrm>
        <a:prstGeom xmlns:a="http://schemas.openxmlformats.org/drawingml/2006/main" prst="line">
          <a:avLst/>
        </a:prstGeom>
        <a:noFill xmlns:a="http://schemas.openxmlformats.org/drawingml/2006/main"/>
        <a:ln xmlns:a="http://schemas.openxmlformats.org/drawingml/2006/main" w="9525">
          <a:solidFill>
            <a:srgbClr val="000000"/>
          </a:solidFill>
          <a:round/>
          <a:headEnd/>
          <a:tailEnd type="triangle" w="med" len="med"/>
        </a:ln>
      </cdr:spPr>
      <cdr:txBody>
        <a:bodyPr xmlns:a="http://schemas.openxmlformats.org/drawingml/2006/main"/>
        <a:lstStyle xmlns:a="http://schemas.openxmlformats.org/drawingml/2006/main"/>
        <a:p xmlns:a="http://schemas.openxmlformats.org/drawingml/2006/main">
          <a:endParaRPr lang="en-US"/>
        </a:p>
      </cdr:txBody>
    </cdr:sp>
  </cdr:relSizeAnchor>
  <cdr:relSizeAnchor xmlns:cdr="http://schemas.openxmlformats.org/drawingml/2006/chartDrawing">
    <cdr:from>
      <cdr:x>0.54787</cdr:x>
      <cdr:y>0.03245</cdr:y>
    </cdr:from>
    <cdr:to>
      <cdr:x>0.58669</cdr:x>
      <cdr:y>0.09569</cdr:y>
    </cdr:to>
    <cdr:sp macro="" textlink="">
      <cdr:nvSpPr>
        <cdr:cNvPr id="18434" name="Line 2"/>
        <cdr:cNvSpPr>
          <a:spLocks xmlns:a="http://schemas.openxmlformats.org/drawingml/2006/main" noChangeShapeType="1"/>
        </cdr:cNvSpPr>
      </cdr:nvSpPr>
      <cdr:spPr bwMode="auto">
        <a:xfrm xmlns:a="http://schemas.openxmlformats.org/drawingml/2006/main" flipH="1">
          <a:off x="4524375" y="119516"/>
          <a:ext cx="320637" cy="232909"/>
        </a:xfrm>
        <a:prstGeom xmlns:a="http://schemas.openxmlformats.org/drawingml/2006/main" prst="line">
          <a:avLst/>
        </a:prstGeom>
        <a:noFill xmlns:a="http://schemas.openxmlformats.org/drawingml/2006/main"/>
        <a:ln xmlns:a="http://schemas.openxmlformats.org/drawingml/2006/main" w="9525">
          <a:solidFill>
            <a:srgbClr val="000000"/>
          </a:solidFill>
          <a:round/>
          <a:headEnd/>
          <a:tailEnd type="triangle" w="med" len="med"/>
        </a:ln>
      </cdr:spPr>
      <cdr:txBody>
        <a:bodyPr xmlns:a="http://schemas.openxmlformats.org/drawingml/2006/main"/>
        <a:lstStyle xmlns:a="http://schemas.openxmlformats.org/drawingml/2006/main"/>
        <a:p xmlns:a="http://schemas.openxmlformats.org/drawingml/2006/main">
          <a:endParaRPr lang="en-US"/>
        </a:p>
      </cdr:txBody>
    </cdr:sp>
  </cdr:relSizeAnchor>
  <cdr:relSizeAnchor xmlns:cdr="http://schemas.openxmlformats.org/drawingml/2006/chartDrawing">
    <cdr:from>
      <cdr:x>0.67743</cdr:x>
      <cdr:y>0.0452</cdr:y>
    </cdr:from>
    <cdr:to>
      <cdr:x>0.73325</cdr:x>
      <cdr:y>0.09296</cdr:y>
    </cdr:to>
    <cdr:sp macro="" textlink="">
      <cdr:nvSpPr>
        <cdr:cNvPr id="18435" name="Line 3"/>
        <cdr:cNvSpPr>
          <a:spLocks xmlns:a="http://schemas.openxmlformats.org/drawingml/2006/main" noChangeShapeType="1"/>
        </cdr:cNvSpPr>
      </cdr:nvSpPr>
      <cdr:spPr bwMode="auto">
        <a:xfrm xmlns:a="http://schemas.openxmlformats.org/drawingml/2006/main" flipH="1">
          <a:off x="5594306" y="166488"/>
          <a:ext cx="460972" cy="175900"/>
        </a:xfrm>
        <a:prstGeom xmlns:a="http://schemas.openxmlformats.org/drawingml/2006/main" prst="line">
          <a:avLst/>
        </a:prstGeom>
        <a:noFill xmlns:a="http://schemas.openxmlformats.org/drawingml/2006/main"/>
        <a:ln xmlns:a="http://schemas.openxmlformats.org/drawingml/2006/main" w="9525">
          <a:solidFill>
            <a:srgbClr val="000000"/>
          </a:solidFill>
          <a:round/>
          <a:headEnd/>
          <a:tailEnd type="triangle" w="med" len="med"/>
        </a:ln>
      </cdr:spPr>
      <cdr:txBody>
        <a:bodyPr xmlns:a="http://schemas.openxmlformats.org/drawingml/2006/main"/>
        <a:lstStyle xmlns:a="http://schemas.openxmlformats.org/drawingml/2006/main"/>
        <a:p xmlns:a="http://schemas.openxmlformats.org/drawingml/2006/main">
          <a:endParaRPr lang="en-US"/>
        </a:p>
      </cdr:txBody>
    </cdr:sp>
  </cdr:relSizeAnchor>
</c:userShapes>
</file>

<file path=xl/drawings/drawing4.xml><?xml version="1.0" encoding="utf-8"?>
<xdr:wsDr xmlns:xdr="http://schemas.openxmlformats.org/drawingml/2006/spreadsheetDrawing" xmlns:a="http://schemas.openxmlformats.org/drawingml/2006/main">
  <xdr:twoCellAnchor>
    <xdr:from>
      <xdr:col>0</xdr:col>
      <xdr:colOff>0</xdr:colOff>
      <xdr:row>3</xdr:row>
      <xdr:rowOff>85725</xdr:rowOff>
    </xdr:from>
    <xdr:to>
      <xdr:col>13</xdr:col>
      <xdr:colOff>733425</xdr:colOff>
      <xdr:row>20</xdr:row>
      <xdr:rowOff>295275</xdr:rowOff>
    </xdr:to>
    <xdr:graphicFrame macro="">
      <xdr:nvGraphicFramePr>
        <xdr:cNvPr id="11555" name="Chart 1">
          <a:extLst>
            <a:ext uri="{FF2B5EF4-FFF2-40B4-BE49-F238E27FC236}">
              <a16:creationId xmlns:a16="http://schemas.microsoft.com/office/drawing/2014/main" id="{00000000-0008-0000-0300-0000232D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200025</xdr:colOff>
      <xdr:row>3</xdr:row>
      <xdr:rowOff>66675</xdr:rowOff>
    </xdr:from>
    <xdr:to>
      <xdr:col>14</xdr:col>
      <xdr:colOff>57150</xdr:colOff>
      <xdr:row>22</xdr:row>
      <xdr:rowOff>66675</xdr:rowOff>
    </xdr:to>
    <xdr:graphicFrame macro="">
      <xdr:nvGraphicFramePr>
        <xdr:cNvPr id="12579" name="Chart 1">
          <a:extLst>
            <a:ext uri="{FF2B5EF4-FFF2-40B4-BE49-F238E27FC236}">
              <a16:creationId xmlns:a16="http://schemas.microsoft.com/office/drawing/2014/main" id="{00000000-0008-0000-0400-00002331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maria\Dropbox\Consulting\Redford%20Union\24-25%20Budget\Final%20Amended\Budget%20Book%20-%2024-25%20Final%20Amended.xlsx" TargetMode="External"/><Relationship Id="rId1" Type="http://schemas.openxmlformats.org/officeDocument/2006/relationships/externalLinkPath" Target="file:///C:\Users\maria\Dropbox\Consulting\Redford%20Union\24-25%20Budget\Final%20Amended\Budget%20Book%20-%2024-25%20Final%20Amende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ver Pages"/>
      <sheetName val="pg 2 Chart Revenue and OFS"/>
      <sheetName val="pg 3 GF Revenue"/>
      <sheetName val="pg 4 Chart GF Exp by Function"/>
      <sheetName val="pg 5 Chart GF Exp by Object"/>
      <sheetName val="pg 6-7 GF by Function"/>
      <sheetName val="Food"/>
      <sheetName val="Spec Ed Cntr"/>
      <sheetName val="Debt"/>
      <sheetName val="Student Act"/>
      <sheetName val="pg 21-24 Functions Defined"/>
    </sheetNames>
    <sheetDataSet>
      <sheetData sheetId="0" refreshError="1"/>
      <sheetData sheetId="1" refreshError="1"/>
      <sheetData sheetId="2" refreshError="1"/>
      <sheetData sheetId="3" refreshError="1"/>
      <sheetData sheetId="4" refreshError="1"/>
      <sheetData sheetId="5">
        <row r="72">
          <cell r="C72">
            <v>45705410</v>
          </cell>
        </row>
      </sheetData>
      <sheetData sheetId="6" refreshError="1"/>
      <sheetData sheetId="7" refreshError="1"/>
      <sheetData sheetId="8" refreshError="1"/>
      <sheetData sheetId="9" refreshError="1"/>
      <sheetData sheetId="1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Microsoft_Word_97_-_2003_Document.doc"/></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C000"/>
  </sheetPr>
  <dimension ref="A1"/>
  <sheetViews>
    <sheetView workbookViewId="0">
      <selection activeCell="H15" sqref="H15"/>
    </sheetView>
  </sheetViews>
  <sheetFormatPr defaultRowHeight="12.75"/>
  <sheetData/>
  <phoneticPr fontId="0" type="noConversion"/>
  <pageMargins left="0.75" right="0.75" top="1" bottom="1" header="0.5" footer="0.5"/>
  <pageSetup orientation="portrait" r:id="rId1"/>
  <headerFooter alignWithMargins="0"/>
  <drawing r:id="rId2"/>
  <legacyDrawing r:id="rId3"/>
  <oleObjects>
    <mc:AlternateContent xmlns:mc="http://schemas.openxmlformats.org/markup-compatibility/2006">
      <mc:Choice Requires="x14">
        <oleObject progId="Document" dvAspect="DVASPECT_ICON" shapeId="15370" r:id="rId4">
          <objectPr defaultSize="0" autoPict="0" r:id="rId5">
            <anchor moveWithCells="1">
              <from>
                <xdr:col>2</xdr:col>
                <xdr:colOff>47625</xdr:colOff>
                <xdr:row>9</xdr:row>
                <xdr:rowOff>152400</xdr:rowOff>
              </from>
              <to>
                <xdr:col>3</xdr:col>
                <xdr:colOff>485775</xdr:colOff>
                <xdr:row>13</xdr:row>
                <xdr:rowOff>95250</xdr:rowOff>
              </to>
            </anchor>
          </objectPr>
        </oleObject>
      </mc:Choice>
      <mc:Fallback>
        <oleObject progId="Document" dvAspect="DVASPECT_ICON" shapeId="15370" r:id="rId4"/>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C000"/>
  </sheetPr>
  <dimension ref="B1:M29"/>
  <sheetViews>
    <sheetView tabSelected="1" zoomScaleNormal="100" workbookViewId="0">
      <selection activeCell="I16" sqref="I16"/>
    </sheetView>
  </sheetViews>
  <sheetFormatPr defaultRowHeight="12.75"/>
  <cols>
    <col min="1" max="1" width="2.85546875" customWidth="1"/>
    <col min="2" max="2" width="11.7109375" customWidth="1"/>
    <col min="3" max="3" width="1.85546875" customWidth="1"/>
    <col min="6" max="6" width="36.140625" customWidth="1"/>
    <col min="7" max="7" width="13.7109375" customWidth="1"/>
    <col min="8" max="8" width="1.42578125" customWidth="1"/>
    <col min="9" max="9" width="12.28515625" customWidth="1"/>
    <col min="10" max="10" width="3" customWidth="1"/>
    <col min="11" max="11" width="17.28515625" customWidth="1"/>
    <col min="12" max="12" width="1.42578125" customWidth="1"/>
    <col min="13" max="13" width="19.28515625" bestFit="1" customWidth="1"/>
  </cols>
  <sheetData>
    <row r="1" spans="2:13" ht="18">
      <c r="B1" s="173" t="s">
        <v>232</v>
      </c>
      <c r="C1" s="173"/>
      <c r="D1" s="173"/>
      <c r="E1" s="173"/>
      <c r="F1" s="173"/>
      <c r="G1" s="173"/>
      <c r="H1" s="173"/>
      <c r="I1" s="173"/>
      <c r="J1" s="173"/>
      <c r="K1" s="173"/>
      <c r="L1" s="173"/>
      <c r="M1" s="173"/>
    </row>
    <row r="2" spans="2:13">
      <c r="B2" s="174" t="s">
        <v>309</v>
      </c>
      <c r="C2" s="174"/>
      <c r="D2" s="174"/>
      <c r="E2" s="174"/>
      <c r="F2" s="174"/>
      <c r="G2" s="174"/>
      <c r="H2" s="174"/>
      <c r="I2" s="174"/>
      <c r="J2" s="174"/>
      <c r="K2" s="174"/>
      <c r="L2" s="174"/>
      <c r="M2" s="174"/>
    </row>
    <row r="3" spans="2:13">
      <c r="B3" s="175" t="s">
        <v>293</v>
      </c>
      <c r="C3" s="175"/>
      <c r="D3" s="175"/>
      <c r="E3" s="175"/>
      <c r="F3" s="175"/>
      <c r="G3" s="175"/>
      <c r="H3" s="175"/>
      <c r="I3" s="175"/>
      <c r="J3" s="175"/>
      <c r="K3" s="175"/>
      <c r="L3" s="175"/>
      <c r="M3" s="175"/>
    </row>
    <row r="4" spans="2:13">
      <c r="B4" s="148"/>
      <c r="C4" s="148"/>
      <c r="D4" s="148"/>
      <c r="E4" s="148"/>
      <c r="F4" s="148"/>
      <c r="G4" s="148"/>
      <c r="H4" s="148"/>
      <c r="I4" s="148"/>
      <c r="J4" s="148"/>
      <c r="K4" s="148"/>
      <c r="L4" s="148"/>
      <c r="M4" s="148"/>
    </row>
    <row r="5" spans="2:13">
      <c r="B5" s="87"/>
      <c r="C5" s="87"/>
      <c r="D5" s="88"/>
      <c r="E5" s="88"/>
      <c r="G5" s="15" t="s">
        <v>310</v>
      </c>
      <c r="H5" s="15"/>
      <c r="I5" s="104" t="s">
        <v>311</v>
      </c>
      <c r="K5" s="44" t="s">
        <v>99</v>
      </c>
    </row>
    <row r="6" spans="2:13" ht="15">
      <c r="B6" s="15" t="s">
        <v>27</v>
      </c>
      <c r="C6" s="102"/>
      <c r="D6" s="89"/>
      <c r="E6" s="89"/>
      <c r="G6" s="15" t="s">
        <v>294</v>
      </c>
      <c r="H6" s="15"/>
      <c r="I6" s="104" t="s">
        <v>295</v>
      </c>
      <c r="K6" s="44" t="s">
        <v>312</v>
      </c>
    </row>
    <row r="7" spans="2:13" ht="15">
      <c r="C7" s="102"/>
      <c r="D7" s="89"/>
      <c r="E7" s="89"/>
      <c r="G7" s="64" t="s">
        <v>199</v>
      </c>
      <c r="H7" s="15"/>
      <c r="I7" s="105" t="s">
        <v>28</v>
      </c>
      <c r="K7" s="98" t="s">
        <v>313</v>
      </c>
    </row>
    <row r="8" spans="2:13" ht="15">
      <c r="B8" s="90"/>
      <c r="C8" s="110"/>
      <c r="D8" s="42" t="s">
        <v>200</v>
      </c>
      <c r="E8" s="42"/>
      <c r="G8" s="90"/>
      <c r="H8" s="90"/>
      <c r="I8" s="111"/>
      <c r="J8" s="1"/>
      <c r="K8" s="90"/>
    </row>
    <row r="9" spans="2:13" ht="15">
      <c r="B9" s="91"/>
      <c r="C9" s="9"/>
      <c r="D9" s="42" t="s">
        <v>201</v>
      </c>
      <c r="E9" s="42"/>
      <c r="G9" s="91"/>
      <c r="H9" s="91"/>
      <c r="I9" s="112"/>
      <c r="J9" s="1"/>
      <c r="K9" s="90"/>
    </row>
    <row r="10" spans="2:13" ht="13.5" thickBot="1">
      <c r="C10" s="9"/>
      <c r="D10" s="42" t="s">
        <v>277</v>
      </c>
      <c r="E10" s="42"/>
      <c r="G10" s="137">
        <v>45000</v>
      </c>
      <c r="H10" s="1"/>
      <c r="I10" s="138">
        <v>45000</v>
      </c>
      <c r="J10" s="1"/>
      <c r="K10" s="137">
        <f>I10-G10</f>
        <v>0</v>
      </c>
    </row>
    <row r="11" spans="2:13">
      <c r="C11" s="9"/>
      <c r="D11" s="92" t="s">
        <v>27</v>
      </c>
      <c r="E11" s="42"/>
      <c r="G11" s="1"/>
      <c r="H11" s="1"/>
      <c r="I11" s="99"/>
      <c r="J11" s="1"/>
      <c r="K11" s="1"/>
    </row>
    <row r="12" spans="2:13">
      <c r="C12" s="9"/>
      <c r="D12" s="42" t="s">
        <v>206</v>
      </c>
      <c r="E12" s="42"/>
      <c r="G12" s="95">
        <f>SUM(G9:G10)</f>
        <v>45000</v>
      </c>
      <c r="H12" s="1"/>
      <c r="I12" s="113">
        <f>SUM(I9:I10)</f>
        <v>45000</v>
      </c>
      <c r="J12" s="1"/>
      <c r="K12" s="4">
        <f>SUM(K9:K10)</f>
        <v>0</v>
      </c>
    </row>
    <row r="13" spans="2:13">
      <c r="C13" s="9"/>
      <c r="D13" s="42"/>
      <c r="E13" s="42"/>
      <c r="G13" s="60"/>
      <c r="H13" s="1"/>
      <c r="I13" s="99"/>
      <c r="J13" s="1"/>
      <c r="K13" s="1"/>
    </row>
    <row r="14" spans="2:13">
      <c r="C14" s="9"/>
      <c r="D14" s="42" t="s">
        <v>207</v>
      </c>
      <c r="E14" s="42"/>
      <c r="G14" s="1"/>
      <c r="H14" s="1"/>
      <c r="I14" s="99"/>
      <c r="J14" s="1"/>
      <c r="K14" s="1"/>
    </row>
    <row r="15" spans="2:13">
      <c r="C15" s="9"/>
      <c r="D15" s="42" t="s">
        <v>278</v>
      </c>
      <c r="E15" s="42"/>
      <c r="G15" s="4">
        <v>45000</v>
      </c>
      <c r="H15" s="1"/>
      <c r="I15" s="113">
        <v>45000</v>
      </c>
      <c r="J15" s="1"/>
      <c r="K15" s="4">
        <f t="shared" ref="K15:K17" si="0">G15-I15</f>
        <v>0</v>
      </c>
    </row>
    <row r="16" spans="2:13">
      <c r="C16" s="9"/>
      <c r="D16" s="42" t="s">
        <v>27</v>
      </c>
      <c r="E16" s="42"/>
      <c r="G16" s="1"/>
      <c r="H16" s="1"/>
      <c r="I16" s="150"/>
      <c r="J16" s="1"/>
      <c r="K16" s="1"/>
    </row>
    <row r="17" spans="2:11">
      <c r="C17" s="9"/>
      <c r="D17" s="42" t="s">
        <v>213</v>
      </c>
      <c r="E17" s="42"/>
      <c r="G17" s="95">
        <f>SUM(G15:G16)</f>
        <v>45000</v>
      </c>
      <c r="H17" s="1"/>
      <c r="I17" s="113">
        <f>SUM(I15:I16)</f>
        <v>45000</v>
      </c>
      <c r="J17" s="1"/>
      <c r="K17" s="4">
        <f t="shared" si="0"/>
        <v>0</v>
      </c>
    </row>
    <row r="18" spans="2:11">
      <c r="C18" s="9"/>
      <c r="D18" s="42"/>
      <c r="E18" s="42"/>
      <c r="G18" s="60"/>
      <c r="H18" s="1"/>
      <c r="I18" s="99"/>
      <c r="J18" s="1"/>
      <c r="K18" s="1"/>
    </row>
    <row r="19" spans="2:11" ht="13.5" thickBot="1">
      <c r="C19" s="9"/>
      <c r="D19" s="42" t="s">
        <v>214</v>
      </c>
      <c r="E19" s="42"/>
      <c r="G19" s="137">
        <f>G12-G17</f>
        <v>0</v>
      </c>
      <c r="H19" s="1"/>
      <c r="I19" s="138">
        <f>I12-I17</f>
        <v>0</v>
      </c>
      <c r="J19" s="1"/>
      <c r="K19" s="137">
        <f>G19-I19</f>
        <v>0</v>
      </c>
    </row>
    <row r="20" spans="2:11">
      <c r="C20" s="9"/>
      <c r="D20" s="42" t="s">
        <v>40</v>
      </c>
      <c r="E20" s="42"/>
      <c r="G20" s="1">
        <f>SUM(G19:G19)</f>
        <v>0</v>
      </c>
      <c r="H20" s="1"/>
      <c r="I20" s="99">
        <f>SUM(I19:I19)</f>
        <v>0</v>
      </c>
      <c r="J20" s="1"/>
      <c r="K20" s="1">
        <f>G20-I20</f>
        <v>0</v>
      </c>
    </row>
    <row r="21" spans="2:11">
      <c r="C21" s="9"/>
      <c r="D21" s="42" t="s">
        <v>97</v>
      </c>
      <c r="E21" s="42"/>
      <c r="G21" s="4">
        <v>0</v>
      </c>
      <c r="H21" s="1"/>
      <c r="I21" s="113">
        <f>G22</f>
        <v>0</v>
      </c>
      <c r="J21" s="1"/>
      <c r="K21" s="4">
        <f>G21-I21</f>
        <v>0</v>
      </c>
    </row>
    <row r="22" spans="2:11" ht="13.5" thickBot="1">
      <c r="C22" s="9"/>
      <c r="D22" s="42" t="s">
        <v>98</v>
      </c>
      <c r="E22" s="42"/>
      <c r="G22" s="93">
        <f>SUM(G20:G21)</f>
        <v>0</v>
      </c>
      <c r="H22" s="1"/>
      <c r="I22" s="114">
        <f>SUM(I20:I21)</f>
        <v>0</v>
      </c>
      <c r="J22" s="1"/>
      <c r="K22" s="93">
        <f>G22-I22</f>
        <v>0</v>
      </c>
    </row>
    <row r="23" spans="2:11" ht="13.5" thickTop="1">
      <c r="C23" s="9"/>
      <c r="D23" s="94"/>
      <c r="E23" s="94"/>
      <c r="G23" s="87"/>
      <c r="H23" s="87"/>
      <c r="I23" s="87"/>
      <c r="K23" s="87"/>
    </row>
    <row r="24" spans="2:11">
      <c r="C24" s="9"/>
    </row>
    <row r="25" spans="2:11">
      <c r="C25" s="9"/>
      <c r="F25" s="109" t="s">
        <v>231</v>
      </c>
    </row>
    <row r="26" spans="2:11">
      <c r="C26" s="9"/>
    </row>
    <row r="27" spans="2:11">
      <c r="B27" s="11"/>
      <c r="C27" s="9"/>
    </row>
    <row r="28" spans="2:11">
      <c r="B28" s="11"/>
      <c r="C28" s="9"/>
    </row>
    <row r="29" spans="2:11">
      <c r="C29" s="9"/>
    </row>
  </sheetData>
  <mergeCells count="3">
    <mergeCell ref="B1:M1"/>
    <mergeCell ref="B2:M2"/>
    <mergeCell ref="B3:M3"/>
  </mergeCells>
  <pageMargins left="0.25" right="0.25" top="0.75" bottom="0.75" header="0.3" footer="0.3"/>
  <pageSetup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8"/>
  <dimension ref="A1:C53"/>
  <sheetViews>
    <sheetView zoomScaleNormal="100" workbookViewId="0">
      <selection activeCell="I15" sqref="I15"/>
    </sheetView>
  </sheetViews>
  <sheetFormatPr defaultRowHeight="12.75"/>
  <cols>
    <col min="1" max="1" width="14" style="20" customWidth="1"/>
    <col min="2" max="2" width="18.85546875" style="21" customWidth="1"/>
    <col min="3" max="3" width="78.85546875" style="22" customWidth="1"/>
  </cols>
  <sheetData>
    <row r="1" spans="1:3" ht="15.75">
      <c r="A1" s="58" t="s">
        <v>137</v>
      </c>
      <c r="B1" s="59"/>
      <c r="C1" s="59"/>
    </row>
    <row r="2" spans="1:3" s="25" customFormat="1">
      <c r="A2" s="23" t="s">
        <v>58</v>
      </c>
      <c r="B2" s="24"/>
      <c r="C2" s="24"/>
    </row>
    <row r="3" spans="1:3" s="25" customFormat="1">
      <c r="A3" s="27" t="s">
        <v>59</v>
      </c>
      <c r="B3" s="27" t="s">
        <v>60</v>
      </c>
      <c r="C3" s="28" t="s">
        <v>61</v>
      </c>
    </row>
    <row r="4" spans="1:3" s="25" customFormat="1">
      <c r="A4" s="26"/>
      <c r="B4" s="27"/>
      <c r="C4" s="28"/>
    </row>
    <row r="5" spans="1:3" s="25" customFormat="1" ht="51">
      <c r="A5" s="29">
        <v>111</v>
      </c>
      <c r="B5" s="30" t="s">
        <v>3</v>
      </c>
      <c r="C5" s="31" t="s">
        <v>80</v>
      </c>
    </row>
    <row r="6" spans="1:3" s="25" customFormat="1" ht="51">
      <c r="A6" s="29">
        <v>112</v>
      </c>
      <c r="B6" s="30" t="s">
        <v>138</v>
      </c>
      <c r="C6" s="31" t="s">
        <v>139</v>
      </c>
    </row>
    <row r="7" spans="1:3" s="25" customFormat="1" ht="51">
      <c r="A7" s="29">
        <v>113</v>
      </c>
      <c r="B7" s="30" t="s">
        <v>26</v>
      </c>
      <c r="C7" s="31" t="s">
        <v>81</v>
      </c>
    </row>
    <row r="8" spans="1:3" s="25" customFormat="1">
      <c r="A8" s="29">
        <v>118</v>
      </c>
      <c r="B8" s="30" t="s">
        <v>279</v>
      </c>
      <c r="C8" s="31" t="s">
        <v>284</v>
      </c>
    </row>
    <row r="9" spans="1:3" s="25" customFormat="1">
      <c r="A9" s="29">
        <v>119</v>
      </c>
      <c r="B9" s="30" t="s">
        <v>101</v>
      </c>
      <c r="C9" s="31" t="s">
        <v>102</v>
      </c>
    </row>
    <row r="10" spans="1:3" s="25" customFormat="1" ht="76.5">
      <c r="A10" s="29">
        <v>122</v>
      </c>
      <c r="B10" s="30" t="s">
        <v>5</v>
      </c>
      <c r="C10" s="31" t="s">
        <v>82</v>
      </c>
    </row>
    <row r="11" spans="1:3" s="25" customFormat="1" ht="38.25">
      <c r="A11" s="29">
        <v>125</v>
      </c>
      <c r="B11" s="30" t="s">
        <v>62</v>
      </c>
      <c r="C11" s="31" t="s">
        <v>63</v>
      </c>
    </row>
    <row r="12" spans="1:3" s="25" customFormat="1" ht="63.75">
      <c r="A12" s="29">
        <v>127</v>
      </c>
      <c r="B12" s="30" t="s">
        <v>103</v>
      </c>
      <c r="C12" s="31" t="s">
        <v>104</v>
      </c>
    </row>
    <row r="13" spans="1:3" s="25" customFormat="1" ht="38.25">
      <c r="A13" s="29">
        <v>132</v>
      </c>
      <c r="B13" s="30" t="s">
        <v>145</v>
      </c>
      <c r="C13" s="31" t="s">
        <v>146</v>
      </c>
    </row>
    <row r="14" spans="1:3" s="25" customFormat="1" ht="25.5">
      <c r="A14" s="29">
        <v>211</v>
      </c>
      <c r="B14" s="30" t="s">
        <v>285</v>
      </c>
      <c r="C14" s="31" t="s">
        <v>286</v>
      </c>
    </row>
    <row r="15" spans="1:3" s="25" customFormat="1" ht="63.75">
      <c r="A15" s="29">
        <v>212</v>
      </c>
      <c r="B15" s="30" t="s">
        <v>64</v>
      </c>
      <c r="C15" s="31" t="s">
        <v>83</v>
      </c>
    </row>
    <row r="16" spans="1:3" s="25" customFormat="1" ht="25.5">
      <c r="A16" s="29">
        <v>213</v>
      </c>
      <c r="B16" s="30" t="s">
        <v>140</v>
      </c>
      <c r="C16" s="31" t="s">
        <v>141</v>
      </c>
    </row>
    <row r="17" spans="1:3" s="25" customFormat="1" ht="63.75">
      <c r="A17" s="29">
        <v>214</v>
      </c>
      <c r="B17" s="30" t="s">
        <v>142</v>
      </c>
      <c r="C17" s="31" t="s">
        <v>143</v>
      </c>
    </row>
    <row r="18" spans="1:3" s="25" customFormat="1" ht="32.25" customHeight="1">
      <c r="A18" s="29">
        <v>215</v>
      </c>
      <c r="B18" s="30" t="s">
        <v>287</v>
      </c>
      <c r="C18" s="31" t="s">
        <v>288</v>
      </c>
    </row>
    <row r="19" spans="1:3" s="25" customFormat="1" ht="25.5">
      <c r="A19" s="29">
        <v>216</v>
      </c>
      <c r="B19" s="30" t="s">
        <v>195</v>
      </c>
      <c r="C19" s="31" t="s">
        <v>196</v>
      </c>
    </row>
    <row r="20" spans="1:3" s="25" customFormat="1" ht="38.25">
      <c r="A20" s="29">
        <v>219</v>
      </c>
      <c r="B20" s="30" t="s">
        <v>65</v>
      </c>
      <c r="C20" s="31" t="s">
        <v>66</v>
      </c>
    </row>
    <row r="21" spans="1:3" s="25" customFormat="1" ht="55.5" customHeight="1">
      <c r="A21" s="29">
        <v>221</v>
      </c>
      <c r="B21" s="30" t="s">
        <v>18</v>
      </c>
      <c r="C21" s="31" t="s">
        <v>84</v>
      </c>
    </row>
    <row r="22" spans="1:3" s="25" customFormat="1" ht="68.25" customHeight="1">
      <c r="A22" s="29">
        <v>222</v>
      </c>
      <c r="B22" s="30" t="s">
        <v>67</v>
      </c>
      <c r="C22" s="31" t="s">
        <v>85</v>
      </c>
    </row>
    <row r="23" spans="1:3" s="25" customFormat="1" ht="53.25" customHeight="1">
      <c r="A23" s="29">
        <v>225</v>
      </c>
      <c r="B23" s="30" t="s">
        <v>147</v>
      </c>
      <c r="C23" s="31" t="s">
        <v>148</v>
      </c>
    </row>
    <row r="24" spans="1:3" s="25" customFormat="1" ht="38.25">
      <c r="A24" s="29">
        <v>226</v>
      </c>
      <c r="B24" s="30" t="s">
        <v>68</v>
      </c>
      <c r="C24" s="31" t="s">
        <v>69</v>
      </c>
    </row>
    <row r="25" spans="1:3" s="25" customFormat="1" ht="30" customHeight="1">
      <c r="A25" s="29">
        <v>227</v>
      </c>
      <c r="B25" s="30" t="s">
        <v>105</v>
      </c>
      <c r="C25" s="31" t="s">
        <v>106</v>
      </c>
    </row>
    <row r="26" spans="1:3" s="25" customFormat="1" ht="30" customHeight="1">
      <c r="A26" s="29">
        <v>229</v>
      </c>
      <c r="B26" s="30" t="s">
        <v>149</v>
      </c>
      <c r="C26" s="31" t="s">
        <v>150</v>
      </c>
    </row>
    <row r="27" spans="1:3" s="25" customFormat="1" ht="38.25">
      <c r="A27" s="29">
        <v>231</v>
      </c>
      <c r="B27" s="30" t="s">
        <v>8</v>
      </c>
      <c r="C27" s="31" t="s">
        <v>70</v>
      </c>
    </row>
    <row r="28" spans="1:3" s="25" customFormat="1" ht="114.75">
      <c r="A28" s="29">
        <v>232</v>
      </c>
      <c r="B28" s="30" t="s">
        <v>9</v>
      </c>
      <c r="C28" s="31" t="s">
        <v>86</v>
      </c>
    </row>
    <row r="29" spans="1:3" s="25" customFormat="1" ht="25.5">
      <c r="A29" s="29">
        <v>233</v>
      </c>
      <c r="B29" s="30" t="s">
        <v>302</v>
      </c>
      <c r="C29" s="31" t="s">
        <v>303</v>
      </c>
    </row>
    <row r="30" spans="1:3" s="25" customFormat="1" ht="51">
      <c r="A30" s="29">
        <v>241</v>
      </c>
      <c r="B30" s="30" t="s">
        <v>20</v>
      </c>
      <c r="C30" s="31" t="s">
        <v>87</v>
      </c>
    </row>
    <row r="31" spans="1:3" s="25" customFormat="1" ht="25.5">
      <c r="A31" s="29">
        <v>249</v>
      </c>
      <c r="B31" s="30" t="s">
        <v>162</v>
      </c>
      <c r="C31" s="31" t="s">
        <v>166</v>
      </c>
    </row>
    <row r="32" spans="1:3" s="25" customFormat="1" ht="38.25">
      <c r="A32" s="29">
        <v>252</v>
      </c>
      <c r="B32" s="30" t="s">
        <v>10</v>
      </c>
      <c r="C32" s="31" t="s">
        <v>144</v>
      </c>
    </row>
    <row r="33" spans="1:3" s="25" customFormat="1" ht="42" customHeight="1">
      <c r="A33" s="29">
        <v>257</v>
      </c>
      <c r="B33" s="30" t="s">
        <v>108</v>
      </c>
      <c r="C33" s="31" t="s">
        <v>107</v>
      </c>
    </row>
    <row r="34" spans="1:3" s="25" customFormat="1" ht="42" customHeight="1">
      <c r="A34" s="29">
        <v>259</v>
      </c>
      <c r="B34" s="30" t="s">
        <v>151</v>
      </c>
      <c r="C34" s="31" t="s">
        <v>152</v>
      </c>
    </row>
    <row r="35" spans="1:3" s="25" customFormat="1" ht="63.75">
      <c r="A35" s="29">
        <v>261</v>
      </c>
      <c r="B35" s="30" t="s">
        <v>21</v>
      </c>
      <c r="C35" s="31" t="s">
        <v>88</v>
      </c>
    </row>
    <row r="36" spans="1:3" s="25" customFormat="1" ht="51">
      <c r="A36" s="29">
        <v>266</v>
      </c>
      <c r="B36" s="30" t="s">
        <v>71</v>
      </c>
      <c r="C36" s="31" t="s">
        <v>89</v>
      </c>
    </row>
    <row r="37" spans="1:3" s="25" customFormat="1" ht="63.75">
      <c r="A37" s="29">
        <v>271</v>
      </c>
      <c r="B37" s="30" t="s">
        <v>72</v>
      </c>
      <c r="C37" s="31" t="s">
        <v>90</v>
      </c>
    </row>
    <row r="38" spans="1:3" s="25" customFormat="1" ht="38.25">
      <c r="A38" s="29">
        <v>282</v>
      </c>
      <c r="B38" s="30" t="s">
        <v>153</v>
      </c>
      <c r="C38" s="31" t="s">
        <v>154</v>
      </c>
    </row>
    <row r="39" spans="1:3" s="25" customFormat="1" ht="63.75">
      <c r="A39" s="29">
        <v>283</v>
      </c>
      <c r="B39" s="30" t="s">
        <v>73</v>
      </c>
      <c r="C39" s="31" t="s">
        <v>0</v>
      </c>
    </row>
    <row r="40" spans="1:3" s="25" customFormat="1" ht="51">
      <c r="A40" s="29">
        <v>284</v>
      </c>
      <c r="B40" s="30" t="s">
        <v>74</v>
      </c>
      <c r="C40" s="31" t="s">
        <v>91</v>
      </c>
    </row>
    <row r="41" spans="1:3" s="25" customFormat="1">
      <c r="A41" s="29">
        <v>290</v>
      </c>
      <c r="B41" s="30" t="s">
        <v>299</v>
      </c>
      <c r="C41" s="31" t="s">
        <v>304</v>
      </c>
    </row>
    <row r="42" spans="1:3" s="25" customFormat="1" ht="25.5">
      <c r="A42" s="29">
        <v>293</v>
      </c>
      <c r="B42" s="30" t="s">
        <v>75</v>
      </c>
      <c r="C42" s="31" t="s">
        <v>76</v>
      </c>
    </row>
    <row r="43" spans="1:3" s="25" customFormat="1" ht="38.25">
      <c r="A43" s="29">
        <v>297</v>
      </c>
      <c r="B43" s="30" t="s">
        <v>77</v>
      </c>
      <c r="C43" s="30" t="s">
        <v>92</v>
      </c>
    </row>
    <row r="44" spans="1:3" s="25" customFormat="1">
      <c r="A44" s="29">
        <v>311</v>
      </c>
      <c r="B44" s="30" t="s">
        <v>301</v>
      </c>
      <c r="C44" s="30" t="s">
        <v>305</v>
      </c>
    </row>
    <row r="45" spans="1:3" s="25" customFormat="1" ht="25.5">
      <c r="A45" s="29">
        <v>312</v>
      </c>
      <c r="B45" s="30" t="s">
        <v>182</v>
      </c>
      <c r="C45" s="30" t="s">
        <v>289</v>
      </c>
    </row>
    <row r="46" spans="1:3" s="25" customFormat="1" ht="38.25">
      <c r="A46" s="29">
        <v>331</v>
      </c>
      <c r="B46" s="30" t="s">
        <v>282</v>
      </c>
      <c r="C46" s="30" t="s">
        <v>290</v>
      </c>
    </row>
    <row r="47" spans="1:3" s="25" customFormat="1" ht="51">
      <c r="A47" s="29">
        <v>351</v>
      </c>
      <c r="B47" s="30" t="s">
        <v>283</v>
      </c>
      <c r="C47" s="30" t="s">
        <v>291</v>
      </c>
    </row>
    <row r="48" spans="1:3" s="25" customFormat="1" ht="38.25">
      <c r="A48" s="29">
        <v>371</v>
      </c>
      <c r="B48" s="30" t="s">
        <v>174</v>
      </c>
      <c r="C48" s="30" t="s">
        <v>179</v>
      </c>
    </row>
    <row r="49" spans="1:3" s="25" customFormat="1" ht="25.5">
      <c r="A49" s="29">
        <v>441</v>
      </c>
      <c r="B49" s="30" t="s">
        <v>181</v>
      </c>
      <c r="C49" s="30" t="s">
        <v>180</v>
      </c>
    </row>
    <row r="50" spans="1:3" s="25" customFormat="1" ht="25.5">
      <c r="A50" s="29">
        <v>459</v>
      </c>
      <c r="B50" s="30" t="s">
        <v>167</v>
      </c>
      <c r="C50" s="30" t="s">
        <v>168</v>
      </c>
    </row>
    <row r="51" spans="1:3" s="25" customFormat="1" ht="38.25">
      <c r="A51" s="29">
        <v>511</v>
      </c>
      <c r="B51" s="30" t="s">
        <v>155</v>
      </c>
      <c r="C51" s="31" t="s">
        <v>156</v>
      </c>
    </row>
    <row r="52" spans="1:3" s="25" customFormat="1" ht="38.25">
      <c r="A52" s="29" t="s">
        <v>78</v>
      </c>
      <c r="B52" s="34" t="s">
        <v>79</v>
      </c>
      <c r="C52" s="31" t="s">
        <v>109</v>
      </c>
    </row>
    <row r="53" spans="1:3" s="25" customFormat="1">
      <c r="A53" s="29"/>
      <c r="B53" s="30"/>
      <c r="C53" s="31"/>
    </row>
  </sheetData>
  <phoneticPr fontId="0" type="noConversion"/>
  <printOptions horizontalCentered="1" gridLines="1"/>
  <pageMargins left="0.25" right="0.25" top="0.25" bottom="0.25" header="0.5" footer="0.5"/>
  <pageSetup firstPageNumber="15" orientation="landscape" useFirstPageNumber="1" r:id="rId1"/>
  <headerFooter alignWithMargins="0"/>
  <rowBreaks count="3" manualBreakCount="3">
    <brk id="15" max="2" man="1"/>
    <brk id="27" max="2" man="1"/>
    <brk id="37" max="2"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rgb="FFFFC000"/>
  </sheetPr>
  <dimension ref="A1:P40"/>
  <sheetViews>
    <sheetView topLeftCell="A10" zoomScaleNormal="100" workbookViewId="0">
      <selection activeCell="E23" sqref="E23"/>
    </sheetView>
  </sheetViews>
  <sheetFormatPr defaultColWidth="9.140625" defaultRowHeight="12.75"/>
  <cols>
    <col min="1" max="1" width="2.28515625" style="16" customWidth="1"/>
    <col min="2" max="2" width="17.42578125" style="16" customWidth="1"/>
    <col min="3" max="3" width="6.28515625" style="16" customWidth="1"/>
    <col min="4" max="4" width="14.28515625" style="16" customWidth="1"/>
    <col min="5" max="5" width="2.28515625" style="16" customWidth="1"/>
    <col min="6" max="6" width="9.140625" style="16"/>
    <col min="7" max="7" width="5.7109375" style="16" customWidth="1"/>
    <col min="8" max="8" width="14.140625" style="16" customWidth="1"/>
    <col min="9" max="9" width="3.28515625" style="16" customWidth="1"/>
    <col min="10" max="10" width="11.5703125" style="16" bestFit="1" customWidth="1"/>
    <col min="11" max="11" width="3.28515625" style="16" customWidth="1"/>
    <col min="12" max="12" width="14.140625" style="16" customWidth="1"/>
    <col min="13" max="13" width="3.28515625" style="16" customWidth="1"/>
    <col min="14" max="14" width="11.42578125" style="16" customWidth="1"/>
    <col min="15" max="15" width="1.85546875" style="16" customWidth="1"/>
    <col min="16" max="16" width="7.5703125" style="16" hidden="1" customWidth="1"/>
    <col min="17" max="16384" width="9.140625" style="16"/>
  </cols>
  <sheetData>
    <row r="1" spans="1:14" s="18" customFormat="1" ht="15.75">
      <c r="A1" s="171" t="s">
        <v>232</v>
      </c>
      <c r="B1" s="171"/>
      <c r="C1" s="171"/>
      <c r="D1" s="171"/>
      <c r="E1" s="171"/>
      <c r="F1" s="171"/>
      <c r="G1" s="171"/>
      <c r="H1" s="171"/>
      <c r="I1" s="171"/>
      <c r="J1" s="171"/>
      <c r="K1" s="171"/>
      <c r="L1" s="171"/>
      <c r="M1" s="171"/>
      <c r="N1" s="171"/>
    </row>
    <row r="2" spans="1:14">
      <c r="A2" s="48" t="s">
        <v>337</v>
      </c>
      <c r="B2" s="35"/>
      <c r="C2" s="35"/>
      <c r="D2" s="35"/>
      <c r="E2" s="35"/>
      <c r="F2" s="35"/>
      <c r="G2" s="35"/>
      <c r="H2" s="35"/>
      <c r="I2" s="35"/>
      <c r="J2" s="35"/>
      <c r="K2" s="35"/>
      <c r="L2" s="35"/>
      <c r="M2" s="35"/>
      <c r="N2" s="35"/>
    </row>
    <row r="3" spans="1:14">
      <c r="A3" s="7" t="s">
        <v>306</v>
      </c>
      <c r="B3" s="8"/>
      <c r="C3" s="8"/>
      <c r="D3" s="8"/>
      <c r="E3" s="8"/>
      <c r="F3" s="8"/>
      <c r="G3" s="8"/>
      <c r="H3" s="8"/>
      <c r="I3" s="8"/>
      <c r="J3" s="8"/>
      <c r="K3" s="8"/>
      <c r="L3" s="8"/>
      <c r="M3" s="8"/>
      <c r="N3" s="8"/>
    </row>
    <row r="14" spans="1:14">
      <c r="A14" s="56"/>
      <c r="C14" s="16" t="s">
        <v>29</v>
      </c>
    </row>
    <row r="15" spans="1:14" ht="12.75" customHeight="1">
      <c r="D15" s="17"/>
      <c r="E15" s="17"/>
      <c r="F15" s="17"/>
      <c r="H15" s="17"/>
      <c r="I15" s="17"/>
      <c r="J15" s="17"/>
      <c r="K15" s="17"/>
      <c r="L15" s="17"/>
      <c r="M15" s="17"/>
    </row>
    <row r="16" spans="1:14" ht="30.75" customHeight="1">
      <c r="E16" s="17"/>
      <c r="F16" s="17"/>
      <c r="H16" s="17"/>
      <c r="I16" s="17"/>
      <c r="J16" s="17"/>
      <c r="K16" s="17"/>
      <c r="L16" s="17"/>
      <c r="M16" s="17"/>
      <c r="N16" s="17"/>
    </row>
    <row r="17" spans="1:14" ht="30.75" customHeight="1"/>
    <row r="18" spans="1:14" ht="30.75" customHeight="1"/>
    <row r="19" spans="1:14" ht="30.75" customHeight="1"/>
    <row r="20" spans="1:14" ht="30.75" customHeight="1" thickBot="1"/>
    <row r="21" spans="1:14" ht="30.75" customHeight="1" thickBot="1">
      <c r="A21" s="18"/>
      <c r="B21" s="19"/>
      <c r="D21" s="129" t="s">
        <v>310</v>
      </c>
      <c r="E21" s="130"/>
      <c r="F21" s="131"/>
      <c r="G21" s="1"/>
      <c r="H21" s="75" t="s">
        <v>311</v>
      </c>
      <c r="I21" s="37"/>
      <c r="J21" s="37"/>
      <c r="K21" s="37"/>
      <c r="L21" s="37"/>
      <c r="M21" s="37"/>
      <c r="N21" s="38"/>
    </row>
    <row r="22" spans="1:14" ht="12" customHeight="1">
      <c r="A22" s="1"/>
      <c r="B22" s="1"/>
      <c r="C22" s="1"/>
      <c r="D22" s="107"/>
      <c r="E22" s="107"/>
      <c r="F22" s="107"/>
      <c r="G22" s="1"/>
      <c r="H22" s="3"/>
      <c r="I22" s="1"/>
      <c r="J22" s="1"/>
      <c r="K22" s="1"/>
      <c r="L22" s="3"/>
      <c r="M22" s="1"/>
      <c r="N22" s="3" t="s">
        <v>57</v>
      </c>
    </row>
    <row r="23" spans="1:14" ht="12.75" customHeight="1">
      <c r="A23" s="1"/>
      <c r="B23" s="1"/>
      <c r="C23" s="1"/>
      <c r="D23" s="104" t="s">
        <v>215</v>
      </c>
      <c r="E23" s="107"/>
      <c r="F23" s="107"/>
      <c r="G23" s="1"/>
      <c r="H23" s="102" t="s">
        <v>292</v>
      </c>
      <c r="I23" s="1"/>
      <c r="J23" s="1"/>
      <c r="K23" s="1"/>
      <c r="L23" s="3" t="s">
        <v>96</v>
      </c>
      <c r="M23" s="1"/>
      <c r="N23" s="3" t="s">
        <v>94</v>
      </c>
    </row>
    <row r="24" spans="1:14" ht="12.75" customHeight="1">
      <c r="A24" s="1"/>
      <c r="B24" s="1"/>
      <c r="C24" s="1"/>
      <c r="D24" s="105" t="s">
        <v>193</v>
      </c>
      <c r="E24" s="107"/>
      <c r="F24" s="105" t="s">
        <v>41</v>
      </c>
      <c r="G24" s="1"/>
      <c r="H24" s="6" t="s">
        <v>1</v>
      </c>
      <c r="I24" s="1"/>
      <c r="J24" s="6" t="s">
        <v>41</v>
      </c>
      <c r="K24" s="1"/>
      <c r="L24" s="6" t="s">
        <v>95</v>
      </c>
      <c r="M24" s="1"/>
      <c r="N24" s="76" t="s">
        <v>233</v>
      </c>
    </row>
    <row r="25" spans="1:14" ht="12.75" customHeight="1">
      <c r="A25" s="1" t="s">
        <v>42</v>
      </c>
      <c r="B25" s="1"/>
      <c r="C25" s="1"/>
      <c r="D25" s="107" t="s">
        <v>27</v>
      </c>
      <c r="E25" s="107"/>
      <c r="F25" s="107"/>
      <c r="G25" s="1"/>
      <c r="H25" s="15"/>
      <c r="I25" s="9"/>
      <c r="J25" s="9"/>
      <c r="K25" s="9"/>
      <c r="L25" s="15"/>
      <c r="M25" s="9"/>
      <c r="N25" s="15"/>
    </row>
    <row r="26" spans="1:14" ht="12.75" customHeight="1">
      <c r="A26" s="1"/>
      <c r="B26" s="1" t="s">
        <v>43</v>
      </c>
      <c r="C26" s="1"/>
      <c r="D26" s="132">
        <v>3317625</v>
      </c>
      <c r="E26" s="132"/>
      <c r="F26" s="133">
        <f t="shared" ref="F26:F32" si="0">ROUND(D26/$D$33,3)</f>
        <v>8.1000000000000003E-2</v>
      </c>
      <c r="G26" s="39"/>
      <c r="H26" s="43">
        <f>'pg 3 GF Revenue'!H11</f>
        <v>3465625</v>
      </c>
      <c r="I26" s="43"/>
      <c r="J26" s="118">
        <f t="shared" ref="J26:J32" si="1">H26/$H$33</f>
        <v>8.6217396732051865E-2</v>
      </c>
      <c r="K26" s="43"/>
      <c r="L26" s="43">
        <f t="shared" ref="L26:L32" si="2">H26-D26</f>
        <v>148000</v>
      </c>
      <c r="M26" s="43"/>
      <c r="N26" s="120">
        <f>L26/D26</f>
        <v>4.4610225688557326E-2</v>
      </c>
    </row>
    <row r="27" spans="1:14" ht="12.75" customHeight="1">
      <c r="A27" s="1"/>
      <c r="B27" s="1" t="s">
        <v>110</v>
      </c>
      <c r="C27" s="1"/>
      <c r="D27" s="132">
        <v>454500</v>
      </c>
      <c r="E27" s="132"/>
      <c r="F27" s="133">
        <f t="shared" si="0"/>
        <v>1.0999999999999999E-2</v>
      </c>
      <c r="G27" s="39"/>
      <c r="H27" s="43">
        <f>'pg 3 GF Revenue'!H12+'pg 3 GF Revenue'!H13+'pg 3 GF Revenue'!H15</f>
        <v>834500</v>
      </c>
      <c r="I27" s="43"/>
      <c r="J27" s="118">
        <f t="shared" si="1"/>
        <v>2.076058938081797E-2</v>
      </c>
      <c r="K27" s="43"/>
      <c r="L27" s="43">
        <f t="shared" si="2"/>
        <v>380000</v>
      </c>
      <c r="M27" s="43"/>
      <c r="N27" s="120">
        <f t="shared" ref="N27:N33" si="3">L27/D27</f>
        <v>0.83608360836083606</v>
      </c>
    </row>
    <row r="28" spans="1:14" ht="12.75" customHeight="1">
      <c r="A28" s="1"/>
      <c r="B28" s="60" t="s">
        <v>25</v>
      </c>
      <c r="C28" s="1"/>
      <c r="D28" s="132">
        <v>20000</v>
      </c>
      <c r="E28" s="132"/>
      <c r="F28" s="133">
        <f t="shared" si="0"/>
        <v>0</v>
      </c>
      <c r="G28" s="39"/>
      <c r="H28" s="43">
        <f>'pg 3 GF Revenue'!H14</f>
        <v>20000</v>
      </c>
      <c r="I28" s="43"/>
      <c r="J28" s="118">
        <f t="shared" si="1"/>
        <v>4.9755756454926241E-4</v>
      </c>
      <c r="K28" s="43"/>
      <c r="L28" s="43">
        <f t="shared" si="2"/>
        <v>0</v>
      </c>
      <c r="M28" s="43"/>
      <c r="N28" s="120">
        <f t="shared" si="3"/>
        <v>0</v>
      </c>
    </row>
    <row r="29" spans="1:14" ht="12.75" customHeight="1">
      <c r="A29" s="1"/>
      <c r="B29" s="1" t="s">
        <v>44</v>
      </c>
      <c r="C29" s="1"/>
      <c r="D29" s="107">
        <v>30280524</v>
      </c>
      <c r="E29" s="107"/>
      <c r="F29" s="133">
        <f t="shared" si="0"/>
        <v>0.74</v>
      </c>
      <c r="G29" s="1"/>
      <c r="H29" s="9">
        <f>'pg 3 GF Revenue'!H39</f>
        <v>29329288</v>
      </c>
      <c r="I29" s="9"/>
      <c r="J29" s="118">
        <f t="shared" si="1"/>
        <v>0.7296504553621953</v>
      </c>
      <c r="K29" s="9"/>
      <c r="L29" s="43">
        <f t="shared" si="2"/>
        <v>-951236</v>
      </c>
      <c r="M29" s="9"/>
      <c r="N29" s="120">
        <f t="shared" si="3"/>
        <v>-3.1414119517878883E-2</v>
      </c>
    </row>
    <row r="30" spans="1:14" ht="12.75" customHeight="1">
      <c r="A30" s="1"/>
      <c r="B30" s="1" t="s">
        <v>160</v>
      </c>
      <c r="C30" s="1"/>
      <c r="D30" s="107">
        <v>3372815</v>
      </c>
      <c r="E30" s="107"/>
      <c r="F30" s="134">
        <f t="shared" si="0"/>
        <v>8.2000000000000003E-2</v>
      </c>
      <c r="G30" s="1"/>
      <c r="H30" s="9">
        <f>'pg 3 GF Revenue'!H51</f>
        <v>3078666</v>
      </c>
      <c r="I30" s="9"/>
      <c r="J30" s="118">
        <f t="shared" si="1"/>
        <v>7.6590677851030964E-2</v>
      </c>
      <c r="K30" s="9"/>
      <c r="L30" s="9">
        <f t="shared" si="2"/>
        <v>-294149</v>
      </c>
      <c r="M30" s="9"/>
      <c r="N30" s="118">
        <f t="shared" si="3"/>
        <v>-8.7211720773300638E-2</v>
      </c>
    </row>
    <row r="31" spans="1:14" ht="12.75" customHeight="1">
      <c r="A31" s="1"/>
      <c r="B31" s="60" t="s">
        <v>308</v>
      </c>
      <c r="C31" s="1"/>
      <c r="D31" s="107">
        <v>978655</v>
      </c>
      <c r="E31" s="107"/>
      <c r="F31" s="134">
        <f t="shared" si="0"/>
        <v>2.4E-2</v>
      </c>
      <c r="G31" s="1"/>
      <c r="H31" s="9">
        <f>'pg 3 GF Revenue'!H52</f>
        <v>990000</v>
      </c>
      <c r="I31" s="9"/>
      <c r="J31" s="118">
        <f t="shared" si="1"/>
        <v>2.4629099445188485E-2</v>
      </c>
      <c r="K31" s="9"/>
      <c r="L31" s="9">
        <f t="shared" si="2"/>
        <v>11345</v>
      </c>
      <c r="M31" s="9"/>
      <c r="N31" s="118">
        <f t="shared" si="3"/>
        <v>1.1592440645579903E-2</v>
      </c>
    </row>
    <row r="32" spans="1:14" ht="12.75" customHeight="1">
      <c r="A32" s="1"/>
      <c r="B32" s="1" t="s">
        <v>177</v>
      </c>
      <c r="C32" s="1"/>
      <c r="D32" s="107">
        <v>2478275</v>
      </c>
      <c r="E32" s="107"/>
      <c r="F32" s="134">
        <f t="shared" si="0"/>
        <v>6.0999999999999999E-2</v>
      </c>
      <c r="G32" s="1"/>
      <c r="H32" s="9">
        <f>'pg 3 GF Revenue'!H58</f>
        <v>2478275</v>
      </c>
      <c r="I32" s="9"/>
      <c r="J32" s="118">
        <f t="shared" si="1"/>
        <v>6.1654223664166161E-2</v>
      </c>
      <c r="K32" s="9"/>
      <c r="L32" s="9">
        <f t="shared" si="2"/>
        <v>0</v>
      </c>
      <c r="M32" s="9"/>
      <c r="N32" s="118">
        <f t="shared" si="3"/>
        <v>0</v>
      </c>
    </row>
    <row r="33" spans="1:14" ht="12.75" customHeight="1" thickBot="1">
      <c r="A33" s="1"/>
      <c r="B33" s="3" t="s">
        <v>2</v>
      </c>
      <c r="C33" s="1"/>
      <c r="D33" s="158">
        <f>SUM(D26:D32)</f>
        <v>40902394</v>
      </c>
      <c r="E33" s="107"/>
      <c r="F33" s="159">
        <v>1</v>
      </c>
      <c r="G33" s="1"/>
      <c r="H33" s="36">
        <f>SUM(H26:H32)</f>
        <v>40196354</v>
      </c>
      <c r="I33" s="9"/>
      <c r="J33" s="147">
        <f>SUM(J26:J32)</f>
        <v>1</v>
      </c>
      <c r="K33" s="9"/>
      <c r="L33" s="36">
        <f>SUM(L26:L32)</f>
        <v>-706040</v>
      </c>
      <c r="M33"/>
      <c r="N33" s="147">
        <f t="shared" si="3"/>
        <v>-1.7261581314775853E-2</v>
      </c>
    </row>
    <row r="34" spans="1:14" ht="12.75" customHeight="1" thickTop="1">
      <c r="A34" s="1"/>
      <c r="B34" s="1"/>
      <c r="C34" s="1"/>
    </row>
    <row r="35" spans="1:14" ht="12.75" customHeight="1"/>
    <row r="36" spans="1:14" ht="12.75" customHeight="1">
      <c r="D36" s="33"/>
      <c r="H36" s="33"/>
    </row>
    <row r="37" spans="1:14" ht="12.75" customHeight="1"/>
    <row r="38" spans="1:14" ht="12.75" customHeight="1"/>
    <row r="39" spans="1:14" ht="12.75" customHeight="1"/>
    <row r="40" spans="1:14" ht="12.75" customHeight="1"/>
  </sheetData>
  <mergeCells count="1">
    <mergeCell ref="A1:N1"/>
  </mergeCells>
  <phoneticPr fontId="0" type="noConversion"/>
  <printOptions horizontalCentered="1"/>
  <pageMargins left="0.25" right="0.25" top="0.25" bottom="0.25" header="0.5" footer="0.5"/>
  <pageSetup firstPageNumber="15" orientation="landscape" useFirstPageNumber="1" r:id="rId1"/>
  <headerFooter alignWithMargins="0">
    <oddFooter>&amp;CPage 2</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ransitionEvaluation="1" codeName="Sheet4">
    <tabColor rgb="FFFFC000"/>
  </sheetPr>
  <dimension ref="A1:K137"/>
  <sheetViews>
    <sheetView topLeftCell="A45" zoomScaleNormal="100" zoomScaleSheetLayoutView="100" workbookViewId="0">
      <selection activeCell="E70" sqref="E70"/>
    </sheetView>
  </sheetViews>
  <sheetFormatPr defaultColWidth="12.5703125" defaultRowHeight="15.75"/>
  <cols>
    <col min="1" max="1" width="15" style="54" customWidth="1"/>
    <col min="2" max="2" width="0.42578125" style="126" customWidth="1"/>
    <col min="3" max="3" width="2" style="68" hidden="1" customWidth="1"/>
    <col min="4" max="4" width="28.42578125" style="32" customWidth="1"/>
    <col min="5" max="5" width="12.42578125" style="32" customWidth="1"/>
    <col min="6" max="6" width="20.42578125" style="32" customWidth="1"/>
    <col min="7" max="7" width="12.5703125" style="32" customWidth="1"/>
    <col min="8" max="8" width="16.7109375" style="32" customWidth="1"/>
    <col min="9" max="9" width="18" style="32" customWidth="1"/>
    <col min="10" max="10" width="16.5703125" style="32" customWidth="1"/>
    <col min="11" max="11" width="12.85546875" style="32" customWidth="1"/>
    <col min="12" max="16384" width="12.5703125" style="32"/>
  </cols>
  <sheetData>
    <row r="1" spans="1:11">
      <c r="A1" s="172" t="s">
        <v>232</v>
      </c>
      <c r="B1" s="172"/>
      <c r="C1" s="172"/>
      <c r="D1" s="172"/>
      <c r="E1" s="172"/>
      <c r="F1" s="172"/>
      <c r="G1" s="172"/>
      <c r="H1" s="172"/>
      <c r="I1" s="172"/>
      <c r="J1" s="172"/>
    </row>
    <row r="2" spans="1:11">
      <c r="A2" s="71" t="s">
        <v>329</v>
      </c>
      <c r="B2" s="122"/>
      <c r="C2" s="10"/>
      <c r="D2" s="10"/>
      <c r="E2" s="10"/>
      <c r="F2" s="10"/>
      <c r="G2" s="10"/>
      <c r="H2" s="10"/>
      <c r="I2" s="10"/>
      <c r="J2" s="10"/>
      <c r="K2" s="65"/>
    </row>
    <row r="3" spans="1:11" s="66" customFormat="1" ht="13.5" customHeight="1">
      <c r="A3" s="160" t="s">
        <v>188</v>
      </c>
      <c r="B3" s="161"/>
      <c r="C3" s="107"/>
      <c r="D3" s="107"/>
      <c r="E3" s="107">
        <v>196996268</v>
      </c>
      <c r="F3" s="107"/>
      <c r="G3" s="107" t="s">
        <v>189</v>
      </c>
      <c r="H3" s="107"/>
      <c r="I3" s="107"/>
      <c r="J3" s="107">
        <f>(E3/1000)*E6</f>
        <v>3545932.824</v>
      </c>
    </row>
    <row r="4" spans="1:11" s="66" customFormat="1" ht="13.5" customHeight="1">
      <c r="A4" s="160" t="s">
        <v>183</v>
      </c>
      <c r="B4" s="161"/>
      <c r="C4" s="107"/>
      <c r="D4" s="107"/>
      <c r="E4" s="107">
        <v>7089700</v>
      </c>
      <c r="F4" s="107"/>
      <c r="G4" s="107" t="s">
        <v>190</v>
      </c>
      <c r="H4" s="107"/>
      <c r="I4" s="107"/>
      <c r="J4" s="107">
        <f>(E4/1000)*E7</f>
        <v>42538.2</v>
      </c>
    </row>
    <row r="5" spans="1:11" ht="14.25" customHeight="1" thickBot="1">
      <c r="A5" s="160" t="s">
        <v>184</v>
      </c>
      <c r="B5" s="161"/>
      <c r="C5" s="162"/>
      <c r="D5" s="162"/>
      <c r="E5" s="107">
        <f>SUM(E3:E4)</f>
        <v>204085968</v>
      </c>
      <c r="F5" s="107"/>
      <c r="G5" s="107" t="s">
        <v>185</v>
      </c>
      <c r="H5" s="162"/>
      <c r="I5" s="162"/>
      <c r="J5" s="163">
        <f>SUM(J3:J4)</f>
        <v>3588471.0240000002</v>
      </c>
    </row>
    <row r="6" spans="1:11" ht="12" customHeight="1" thickTop="1">
      <c r="A6" s="160" t="s">
        <v>332</v>
      </c>
      <c r="B6" s="161"/>
      <c r="C6" s="164"/>
      <c r="D6" s="162"/>
      <c r="E6" s="165">
        <v>18</v>
      </c>
      <c r="F6" s="165"/>
      <c r="G6" s="107" t="s">
        <v>186</v>
      </c>
      <c r="H6" s="162"/>
      <c r="I6" s="162"/>
      <c r="J6" s="166">
        <v>2379.06</v>
      </c>
    </row>
    <row r="7" spans="1:11" ht="12.75" customHeight="1">
      <c r="A7" s="160" t="s">
        <v>333</v>
      </c>
      <c r="B7" s="161"/>
      <c r="C7" s="164"/>
      <c r="D7" s="162"/>
      <c r="E7" s="165">
        <v>6</v>
      </c>
      <c r="F7" s="165"/>
      <c r="G7" s="107" t="s">
        <v>187</v>
      </c>
      <c r="H7" s="162"/>
      <c r="I7" s="107"/>
      <c r="J7" s="167">
        <v>10000</v>
      </c>
    </row>
    <row r="8" spans="1:11" ht="15" customHeight="1">
      <c r="A8" s="73"/>
      <c r="B8" s="123"/>
      <c r="C8" s="47"/>
      <c r="D8" s="9"/>
      <c r="E8" s="9"/>
      <c r="F8" s="9"/>
      <c r="G8" s="15" t="s">
        <v>310</v>
      </c>
      <c r="H8" s="168" t="s">
        <v>311</v>
      </c>
      <c r="I8" s="44" t="s">
        <v>99</v>
      </c>
    </row>
    <row r="9" spans="1:11" ht="15">
      <c r="A9"/>
      <c r="B9" s="124"/>
      <c r="C9" s="47"/>
      <c r="D9" s="9"/>
      <c r="E9" s="15"/>
      <c r="F9" s="15"/>
      <c r="G9" s="15" t="s">
        <v>215</v>
      </c>
      <c r="H9" s="15" t="s">
        <v>292</v>
      </c>
      <c r="I9" s="44" t="s">
        <v>330</v>
      </c>
    </row>
    <row r="10" spans="1:11" ht="15">
      <c r="A10"/>
      <c r="B10" s="124"/>
      <c r="C10" s="47"/>
      <c r="D10" s="9" t="s">
        <v>29</v>
      </c>
      <c r="E10" s="9"/>
      <c r="F10" s="9"/>
      <c r="G10" s="64" t="s">
        <v>193</v>
      </c>
      <c r="H10" s="64" t="s">
        <v>1</v>
      </c>
      <c r="I10" s="98" t="s">
        <v>331</v>
      </c>
    </row>
    <row r="11" spans="1:11" ht="15">
      <c r="A11"/>
      <c r="B11" s="125" t="s">
        <v>234</v>
      </c>
      <c r="C11" s="72"/>
      <c r="D11" s="9" t="s">
        <v>157</v>
      </c>
      <c r="E11" s="9" t="s">
        <v>27</v>
      </c>
      <c r="F11" s="9"/>
      <c r="G11" s="9">
        <v>3317625</v>
      </c>
      <c r="H11" s="9">
        <v>3465625</v>
      </c>
      <c r="I11" s="9">
        <f t="shared" ref="I11:I16" si="0">H11-G11</f>
        <v>148000</v>
      </c>
    </row>
    <row r="12" spans="1:11" ht="15">
      <c r="A12"/>
      <c r="B12" s="125">
        <v>191</v>
      </c>
      <c r="C12" s="72"/>
      <c r="D12" s="9" t="s">
        <v>30</v>
      </c>
      <c r="E12" s="9" t="s">
        <v>27</v>
      </c>
      <c r="F12" s="9" t="s">
        <v>27</v>
      </c>
      <c r="G12" s="9">
        <v>399500</v>
      </c>
      <c r="H12" s="9">
        <v>399500</v>
      </c>
      <c r="I12" s="9">
        <f t="shared" si="0"/>
        <v>0</v>
      </c>
    </row>
    <row r="13" spans="1:11" ht="15">
      <c r="A13"/>
      <c r="B13" s="125">
        <v>151</v>
      </c>
      <c r="C13" s="72"/>
      <c r="D13" s="9" t="s">
        <v>31</v>
      </c>
      <c r="E13" s="9" t="s">
        <v>27</v>
      </c>
      <c r="F13" s="9"/>
      <c r="G13" s="9">
        <v>35000</v>
      </c>
      <c r="H13" s="9">
        <v>35000</v>
      </c>
      <c r="I13" s="9">
        <f t="shared" si="0"/>
        <v>0</v>
      </c>
    </row>
    <row r="14" spans="1:11" ht="15">
      <c r="A14"/>
      <c r="B14" s="125">
        <v>171</v>
      </c>
      <c r="C14" s="72"/>
      <c r="D14" s="9" t="s">
        <v>25</v>
      </c>
      <c r="E14" s="9" t="s">
        <v>27</v>
      </c>
      <c r="F14" s="9"/>
      <c r="G14" s="9">
        <v>20000</v>
      </c>
      <c r="H14" s="9">
        <v>20000</v>
      </c>
      <c r="I14" s="9">
        <f t="shared" si="0"/>
        <v>0</v>
      </c>
    </row>
    <row r="15" spans="1:11" ht="15">
      <c r="A15"/>
      <c r="B15" s="125" t="s">
        <v>235</v>
      </c>
      <c r="C15" s="72"/>
      <c r="D15" s="9" t="s">
        <v>32</v>
      </c>
      <c r="E15" s="9" t="s">
        <v>27</v>
      </c>
      <c r="F15" s="9"/>
      <c r="G15" s="9">
        <v>20000</v>
      </c>
      <c r="H15" s="9">
        <v>400000</v>
      </c>
      <c r="I15" s="9">
        <f t="shared" si="0"/>
        <v>380000</v>
      </c>
    </row>
    <row r="16" spans="1:11" ht="15">
      <c r="A16"/>
      <c r="B16" s="125"/>
      <c r="C16" s="72"/>
      <c r="D16" s="9" t="s">
        <v>33</v>
      </c>
      <c r="E16" s="9" t="s">
        <v>27</v>
      </c>
      <c r="F16" s="9"/>
      <c r="G16" s="74">
        <f>SUM(G11:G15)</f>
        <v>3792125</v>
      </c>
      <c r="H16" s="74">
        <f>SUM(H11:H15)</f>
        <v>4320125</v>
      </c>
      <c r="I16" s="74">
        <f t="shared" si="0"/>
        <v>528000</v>
      </c>
    </row>
    <row r="17" spans="1:9" ht="15">
      <c r="A17"/>
      <c r="B17" s="125"/>
      <c r="C17" s="72"/>
      <c r="D17" s="9" t="s">
        <v>34</v>
      </c>
      <c r="E17" s="9"/>
      <c r="F17" s="9"/>
      <c r="G17" s="9"/>
      <c r="H17" s="9"/>
      <c r="I17" s="9"/>
    </row>
    <row r="18" spans="1:9" ht="15">
      <c r="A18"/>
      <c r="B18" s="125"/>
      <c r="C18" s="72"/>
      <c r="D18" s="9" t="s">
        <v>344</v>
      </c>
      <c r="E18" s="9"/>
      <c r="F18"/>
      <c r="G18" s="9">
        <v>9061506</v>
      </c>
      <c r="H18" s="9">
        <v>9311506</v>
      </c>
      <c r="I18" s="9">
        <f t="shared" ref="I18:I38" si="1">H18-G18</f>
        <v>250000</v>
      </c>
    </row>
    <row r="19" spans="1:9" ht="15">
      <c r="A19"/>
      <c r="B19" s="125"/>
      <c r="C19" s="72"/>
      <c r="D19" s="9" t="s">
        <v>345</v>
      </c>
      <c r="E19" s="9"/>
      <c r="F19"/>
      <c r="G19" s="9">
        <v>-6236002</v>
      </c>
      <c r="H19" s="9">
        <v>-6236002</v>
      </c>
      <c r="I19" s="9">
        <f t="shared" si="1"/>
        <v>0</v>
      </c>
    </row>
    <row r="20" spans="1:9" ht="15">
      <c r="A20"/>
      <c r="B20" s="125" t="s">
        <v>240</v>
      </c>
      <c r="C20" s="72"/>
      <c r="D20" s="9" t="s">
        <v>35</v>
      </c>
      <c r="E20" s="9"/>
      <c r="F20"/>
      <c r="G20" s="9">
        <v>5683650</v>
      </c>
      <c r="H20" s="9">
        <v>5272252</v>
      </c>
      <c r="I20" s="9">
        <f t="shared" si="1"/>
        <v>-411398</v>
      </c>
    </row>
    <row r="21" spans="1:9" ht="15">
      <c r="A21"/>
      <c r="B21" s="125" t="s">
        <v>240</v>
      </c>
      <c r="C21" s="72"/>
      <c r="D21" s="9" t="s">
        <v>346</v>
      </c>
      <c r="E21" s="9"/>
      <c r="F21"/>
      <c r="G21" s="9">
        <v>10451616</v>
      </c>
      <c r="H21" s="9">
        <v>11384208</v>
      </c>
      <c r="I21" s="9">
        <f t="shared" si="1"/>
        <v>932592</v>
      </c>
    </row>
    <row r="22" spans="1:9" ht="15">
      <c r="A22"/>
      <c r="B22" s="125" t="s">
        <v>240</v>
      </c>
      <c r="C22" s="72"/>
      <c r="D22" s="9" t="s">
        <v>224</v>
      </c>
      <c r="E22" s="9"/>
      <c r="F22"/>
      <c r="G22" s="9">
        <v>255487</v>
      </c>
      <c r="H22" s="9">
        <v>255487</v>
      </c>
      <c r="I22" s="9">
        <f t="shared" si="1"/>
        <v>0</v>
      </c>
    </row>
    <row r="23" spans="1:9" ht="15">
      <c r="A23"/>
      <c r="B23" s="125"/>
      <c r="C23" s="72"/>
      <c r="D23" s="9" t="s">
        <v>225</v>
      </c>
      <c r="E23" s="9"/>
      <c r="F23"/>
      <c r="G23" s="9">
        <v>2358357</v>
      </c>
      <c r="H23" s="9">
        <v>2817751</v>
      </c>
      <c r="I23" s="9">
        <f t="shared" si="1"/>
        <v>459394</v>
      </c>
    </row>
    <row r="24" spans="1:9" ht="15">
      <c r="A24"/>
      <c r="B24" s="125"/>
      <c r="C24" s="72"/>
      <c r="D24" s="9" t="s">
        <v>347</v>
      </c>
      <c r="E24" s="9"/>
      <c r="F24"/>
      <c r="G24" s="9">
        <v>1027357</v>
      </c>
      <c r="H24" s="9">
        <v>945168</v>
      </c>
      <c r="I24" s="9">
        <f t="shared" si="1"/>
        <v>-82189</v>
      </c>
    </row>
    <row r="25" spans="1:9" ht="15">
      <c r="A25"/>
      <c r="B25" s="125" t="s">
        <v>236</v>
      </c>
      <c r="C25" s="72"/>
      <c r="D25" s="9" t="s">
        <v>348</v>
      </c>
      <c r="E25" s="9"/>
      <c r="F25"/>
      <c r="G25" s="9">
        <v>171713</v>
      </c>
      <c r="H25" s="9">
        <v>171713</v>
      </c>
      <c r="I25" s="9">
        <f t="shared" si="1"/>
        <v>0</v>
      </c>
    </row>
    <row r="26" spans="1:9" ht="15">
      <c r="A26"/>
      <c r="B26" s="125" t="s">
        <v>236</v>
      </c>
      <c r="C26" s="72"/>
      <c r="D26" s="9" t="s">
        <v>349</v>
      </c>
      <c r="E26" s="9"/>
      <c r="F26"/>
      <c r="G26" s="9">
        <v>1282265</v>
      </c>
      <c r="H26" s="9">
        <v>0</v>
      </c>
      <c r="I26" s="9">
        <f t="shared" si="1"/>
        <v>-1282265</v>
      </c>
    </row>
    <row r="27" spans="1:9" ht="15">
      <c r="A27"/>
      <c r="B27" s="125" t="s">
        <v>236</v>
      </c>
      <c r="C27" s="72"/>
      <c r="D27" s="9" t="s">
        <v>350</v>
      </c>
      <c r="E27" s="9"/>
      <c r="F27"/>
      <c r="G27" s="9">
        <v>536064</v>
      </c>
      <c r="H27" s="9">
        <v>0</v>
      </c>
      <c r="I27" s="9">
        <f t="shared" si="1"/>
        <v>-536064</v>
      </c>
    </row>
    <row r="28" spans="1:9" ht="15">
      <c r="A28"/>
      <c r="B28" s="125" t="s">
        <v>240</v>
      </c>
      <c r="C28" s="72"/>
      <c r="D28" s="9" t="s">
        <v>351</v>
      </c>
      <c r="E28" s="9"/>
      <c r="F28"/>
      <c r="G28" s="9">
        <v>417210</v>
      </c>
      <c r="H28" s="9">
        <v>208605</v>
      </c>
      <c r="I28" s="9">
        <f t="shared" si="1"/>
        <v>-208605</v>
      </c>
    </row>
    <row r="29" spans="1:9" ht="15">
      <c r="A29"/>
      <c r="B29" s="125" t="s">
        <v>239</v>
      </c>
      <c r="C29" s="72"/>
      <c r="D29" s="9" t="s">
        <v>158</v>
      </c>
      <c r="E29" s="9"/>
      <c r="F29"/>
      <c r="G29" s="9">
        <v>2209901</v>
      </c>
      <c r="H29" s="9">
        <v>2534249</v>
      </c>
      <c r="I29" s="9">
        <f t="shared" si="1"/>
        <v>324348</v>
      </c>
    </row>
    <row r="30" spans="1:9" ht="15">
      <c r="A30"/>
      <c r="B30" s="125" t="s">
        <v>238</v>
      </c>
      <c r="C30" s="72"/>
      <c r="D30" s="9" t="s">
        <v>352</v>
      </c>
      <c r="E30" s="9"/>
      <c r="F30"/>
      <c r="G30" s="9">
        <v>751754</v>
      </c>
      <c r="H30" s="9">
        <v>751754</v>
      </c>
      <c r="I30" s="9">
        <f t="shared" si="1"/>
        <v>0</v>
      </c>
    </row>
    <row r="31" spans="1:9" ht="15">
      <c r="A31"/>
      <c r="B31" s="125" t="s">
        <v>236</v>
      </c>
      <c r="C31" s="72"/>
      <c r="D31" s="9" t="s">
        <v>237</v>
      </c>
      <c r="E31" s="9"/>
      <c r="F31"/>
      <c r="G31" s="9">
        <v>621847</v>
      </c>
      <c r="H31" s="9">
        <v>620313</v>
      </c>
      <c r="I31" s="9">
        <f t="shared" si="1"/>
        <v>-1534</v>
      </c>
    </row>
    <row r="32" spans="1:9" ht="15">
      <c r="A32"/>
      <c r="B32" s="125"/>
      <c r="C32" s="72"/>
      <c r="D32" s="9" t="s">
        <v>353</v>
      </c>
      <c r="E32" s="9"/>
      <c r="F32"/>
      <c r="G32" s="9">
        <v>912005</v>
      </c>
      <c r="H32" s="9">
        <v>461795</v>
      </c>
      <c r="I32" s="9">
        <f t="shared" si="1"/>
        <v>-450210</v>
      </c>
    </row>
    <row r="33" spans="1:10" ht="15">
      <c r="A33"/>
      <c r="B33" s="125"/>
      <c r="C33" s="72"/>
      <c r="D33" s="9" t="s">
        <v>182</v>
      </c>
      <c r="E33" s="9"/>
      <c r="F33"/>
      <c r="G33" s="9">
        <v>69884</v>
      </c>
      <c r="H33" s="9">
        <v>69884</v>
      </c>
      <c r="I33" s="9">
        <f t="shared" si="1"/>
        <v>0</v>
      </c>
    </row>
    <row r="34" spans="1:10" ht="15">
      <c r="A34"/>
      <c r="B34" s="125"/>
      <c r="C34" s="72"/>
      <c r="D34" s="9" t="s">
        <v>354</v>
      </c>
      <c r="E34" s="9"/>
      <c r="F34"/>
      <c r="G34" s="9">
        <v>141642</v>
      </c>
      <c r="H34" s="9">
        <v>105402</v>
      </c>
      <c r="I34" s="9">
        <f t="shared" si="1"/>
        <v>-36240</v>
      </c>
    </row>
    <row r="35" spans="1:10" ht="15">
      <c r="A35"/>
      <c r="B35" s="125"/>
      <c r="C35" s="72"/>
      <c r="D35" s="9" t="s">
        <v>355</v>
      </c>
      <c r="E35" s="9"/>
      <c r="F35"/>
      <c r="G35" s="9">
        <v>226779</v>
      </c>
      <c r="H35" s="9">
        <v>226779</v>
      </c>
      <c r="I35" s="9">
        <f t="shared" si="1"/>
        <v>0</v>
      </c>
    </row>
    <row r="36" spans="1:10" ht="15">
      <c r="A36"/>
      <c r="B36" s="125"/>
      <c r="C36" s="72"/>
      <c r="D36" s="9" t="s">
        <v>356</v>
      </c>
      <c r="E36" s="9"/>
      <c r="F36"/>
      <c r="G36" s="9">
        <v>68000</v>
      </c>
      <c r="H36" s="9">
        <v>171354</v>
      </c>
      <c r="I36" s="9">
        <f t="shared" si="1"/>
        <v>103354</v>
      </c>
    </row>
    <row r="37" spans="1:10" ht="15">
      <c r="A37"/>
      <c r="B37" s="125"/>
      <c r="C37" s="72"/>
      <c r="D37" s="9" t="s">
        <v>357</v>
      </c>
      <c r="E37" s="9"/>
      <c r="F37"/>
      <c r="G37" s="9">
        <v>112000</v>
      </c>
      <c r="H37" s="9">
        <v>137781</v>
      </c>
      <c r="I37" s="9">
        <f t="shared" si="1"/>
        <v>25781</v>
      </c>
    </row>
    <row r="38" spans="1:10" ht="15">
      <c r="A38"/>
      <c r="B38" s="125"/>
      <c r="C38" s="72"/>
      <c r="D38" s="9" t="s">
        <v>358</v>
      </c>
      <c r="E38" s="9"/>
      <c r="F38"/>
      <c r="G38" s="9">
        <f>149121+9156-788</f>
        <v>157489</v>
      </c>
      <c r="H38" s="9">
        <v>119289</v>
      </c>
      <c r="I38" s="9">
        <f t="shared" si="1"/>
        <v>-38200</v>
      </c>
    </row>
    <row r="39" spans="1:10" ht="15">
      <c r="A39"/>
      <c r="B39" s="125"/>
      <c r="C39" s="72"/>
      <c r="D39" s="9" t="s">
        <v>36</v>
      </c>
      <c r="E39" s="9"/>
      <c r="F39"/>
      <c r="G39" s="74">
        <f>SUM(G18:G38)</f>
        <v>30280524</v>
      </c>
      <c r="H39" s="74">
        <f>SUM(H18:H38)</f>
        <v>29329288</v>
      </c>
      <c r="I39" s="74">
        <f>SUM(I18:I38)</f>
        <v>-951236</v>
      </c>
    </row>
    <row r="40" spans="1:10" ht="15">
      <c r="A40"/>
      <c r="B40" s="125"/>
      <c r="C40" s="72"/>
      <c r="D40" s="9" t="s">
        <v>37</v>
      </c>
      <c r="E40" s="9"/>
      <c r="F40"/>
      <c r="G40" s="107"/>
      <c r="H40" s="107"/>
      <c r="I40" s="9" t="s">
        <v>27</v>
      </c>
    </row>
    <row r="41" spans="1:10" ht="15">
      <c r="A41"/>
      <c r="B41" s="125"/>
      <c r="C41" s="72"/>
      <c r="D41" s="9" t="s">
        <v>241</v>
      </c>
      <c r="E41" s="9"/>
      <c r="F41"/>
      <c r="G41" s="9">
        <v>1302582</v>
      </c>
      <c r="H41" s="9">
        <v>1518576</v>
      </c>
      <c r="I41" s="9">
        <f t="shared" ref="I41:I63" si="2">H41-G41</f>
        <v>215994</v>
      </c>
    </row>
    <row r="42" spans="1:10" ht="15">
      <c r="A42"/>
      <c r="B42" s="125"/>
      <c r="C42" s="72"/>
      <c r="D42" s="9" t="s">
        <v>243</v>
      </c>
      <c r="E42" s="9"/>
      <c r="F42"/>
      <c r="G42" s="9">
        <v>170941</v>
      </c>
      <c r="H42" s="9">
        <v>285903</v>
      </c>
      <c r="I42" s="9">
        <f t="shared" si="2"/>
        <v>114962</v>
      </c>
    </row>
    <row r="43" spans="1:10" ht="15">
      <c r="A43"/>
      <c r="B43" s="125"/>
      <c r="C43" s="72"/>
      <c r="D43" s="9" t="s">
        <v>242</v>
      </c>
      <c r="E43" s="9"/>
      <c r="F43"/>
      <c r="G43" s="9">
        <v>91445</v>
      </c>
      <c r="H43" s="9">
        <v>91445</v>
      </c>
      <c r="I43" s="9">
        <f t="shared" si="2"/>
        <v>0</v>
      </c>
    </row>
    <row r="44" spans="1:10" ht="15">
      <c r="A44"/>
      <c r="B44" s="125"/>
      <c r="C44" s="72"/>
      <c r="D44" s="9" t="s">
        <v>359</v>
      </c>
      <c r="E44" s="9"/>
      <c r="F44"/>
      <c r="G44" s="9">
        <v>690000</v>
      </c>
      <c r="H44" s="9">
        <v>0</v>
      </c>
      <c r="I44" s="9">
        <f t="shared" si="2"/>
        <v>-690000</v>
      </c>
    </row>
    <row r="45" spans="1:10" ht="15">
      <c r="A45"/>
      <c r="B45" s="125"/>
      <c r="C45" s="72"/>
      <c r="D45" s="9" t="s">
        <v>360</v>
      </c>
      <c r="E45" s="9"/>
      <c r="F45"/>
      <c r="G45" s="9">
        <v>47576</v>
      </c>
      <c r="H45" s="9">
        <v>0</v>
      </c>
      <c r="I45" s="9">
        <f t="shared" si="2"/>
        <v>-47576</v>
      </c>
    </row>
    <row r="46" spans="1:10" ht="15">
      <c r="A46"/>
      <c r="B46" s="125"/>
      <c r="C46" s="72"/>
      <c r="D46" s="9" t="s">
        <v>361</v>
      </c>
      <c r="E46" s="9"/>
      <c r="F46"/>
      <c r="G46" s="9">
        <v>757760</v>
      </c>
      <c r="H46" s="9">
        <v>855389</v>
      </c>
      <c r="I46" s="9">
        <f t="shared" si="2"/>
        <v>97629</v>
      </c>
    </row>
    <row r="47" spans="1:10" ht="15">
      <c r="A47"/>
      <c r="B47" s="125"/>
      <c r="C47" s="72"/>
      <c r="D47" s="9" t="s">
        <v>244</v>
      </c>
      <c r="E47" s="9"/>
      <c r="F47"/>
      <c r="G47" s="9">
        <v>40936</v>
      </c>
      <c r="H47" s="9">
        <v>44858</v>
      </c>
      <c r="I47" s="9">
        <f t="shared" si="2"/>
        <v>3922</v>
      </c>
    </row>
    <row r="48" spans="1:10" ht="15">
      <c r="A48"/>
      <c r="B48" s="125"/>
      <c r="C48" s="72"/>
      <c r="D48" s="9" t="s">
        <v>362</v>
      </c>
      <c r="E48" s="9"/>
      <c r="F48"/>
      <c r="G48" s="9">
        <v>21575</v>
      </c>
      <c r="H48" s="9">
        <v>12797</v>
      </c>
      <c r="I48" s="9">
        <f t="shared" si="2"/>
        <v>-8778</v>
      </c>
      <c r="J48" s="32" t="s">
        <v>27</v>
      </c>
    </row>
    <row r="49" spans="1:10" ht="15">
      <c r="A49"/>
      <c r="B49" s="125"/>
      <c r="C49" s="72"/>
      <c r="D49" s="9" t="s">
        <v>367</v>
      </c>
      <c r="E49" s="9"/>
      <c r="F49"/>
      <c r="G49" s="9">
        <v>0</v>
      </c>
      <c r="H49" s="9">
        <v>19698</v>
      </c>
      <c r="I49" s="9">
        <f t="shared" si="2"/>
        <v>19698</v>
      </c>
    </row>
    <row r="50" spans="1:10" ht="15">
      <c r="A50"/>
      <c r="B50" s="125"/>
      <c r="C50" s="72"/>
      <c r="D50" s="9" t="s">
        <v>363</v>
      </c>
      <c r="E50" s="9"/>
      <c r="F50"/>
      <c r="G50" s="9">
        <v>250000</v>
      </c>
      <c r="H50" s="9">
        <v>250000</v>
      </c>
      <c r="I50" s="9">
        <f t="shared" si="2"/>
        <v>0</v>
      </c>
      <c r="J50" s="32" t="s">
        <v>27</v>
      </c>
    </row>
    <row r="51" spans="1:10" ht="15">
      <c r="A51"/>
      <c r="B51" s="125"/>
      <c r="C51" s="72"/>
      <c r="D51" s="9" t="s">
        <v>38</v>
      </c>
      <c r="E51" s="9"/>
      <c r="F51"/>
      <c r="G51" s="74">
        <f>SUM(G41:G50)</f>
        <v>3372815</v>
      </c>
      <c r="H51" s="74">
        <f>SUM(H41:H50)</f>
        <v>3078666</v>
      </c>
      <c r="I51" s="74">
        <f t="shared" si="2"/>
        <v>-294149</v>
      </c>
    </row>
    <row r="52" spans="1:10" ht="15">
      <c r="A52"/>
      <c r="B52" s="125"/>
      <c r="C52" s="72"/>
      <c r="D52" s="9" t="s">
        <v>159</v>
      </c>
      <c r="E52" s="9"/>
      <c r="F52"/>
      <c r="G52" s="55">
        <v>978655</v>
      </c>
      <c r="H52" s="55">
        <v>990000</v>
      </c>
      <c r="I52" s="74">
        <f t="shared" si="2"/>
        <v>11345</v>
      </c>
    </row>
    <row r="53" spans="1:10" ht="15">
      <c r="A53"/>
      <c r="B53" s="125"/>
      <c r="C53" s="72"/>
      <c r="D53" s="9" t="s">
        <v>191</v>
      </c>
      <c r="E53" s="9"/>
      <c r="F53"/>
      <c r="G53" s="9" t="s">
        <v>27</v>
      </c>
      <c r="H53" s="9" t="s">
        <v>27</v>
      </c>
      <c r="I53" s="9"/>
    </row>
    <row r="54" spans="1:10" ht="15">
      <c r="A54"/>
      <c r="B54" s="125"/>
      <c r="C54" s="72"/>
      <c r="D54" s="9" t="s">
        <v>364</v>
      </c>
      <c r="E54" s="9"/>
      <c r="F54"/>
      <c r="G54" s="9">
        <v>108000</v>
      </c>
      <c r="H54" s="9">
        <v>108000</v>
      </c>
      <c r="I54" s="9">
        <f t="shared" si="2"/>
        <v>0</v>
      </c>
    </row>
    <row r="55" spans="1:10" s="67" customFormat="1">
      <c r="A55"/>
      <c r="B55" s="125"/>
      <c r="C55" s="72"/>
      <c r="D55" s="9" t="s">
        <v>365</v>
      </c>
      <c r="E55" s="9"/>
      <c r="F55"/>
      <c r="G55" s="9">
        <v>1478699</v>
      </c>
      <c r="H55" s="9">
        <v>1478699</v>
      </c>
      <c r="I55" s="9">
        <f t="shared" si="2"/>
        <v>0</v>
      </c>
    </row>
    <row r="56" spans="1:10" ht="15">
      <c r="A56"/>
      <c r="B56" s="125"/>
      <c r="C56" s="72"/>
      <c r="D56" s="9" t="s">
        <v>366</v>
      </c>
      <c r="E56" s="9"/>
      <c r="F56"/>
      <c r="G56" s="9">
        <v>798594</v>
      </c>
      <c r="H56" s="9">
        <v>798594</v>
      </c>
      <c r="I56" s="9">
        <f t="shared" si="2"/>
        <v>0</v>
      </c>
    </row>
    <row r="57" spans="1:10" ht="15">
      <c r="A57"/>
      <c r="B57" s="125"/>
      <c r="C57" s="72"/>
      <c r="D57" s="9" t="s">
        <v>223</v>
      </c>
      <c r="E57" s="9"/>
      <c r="F57"/>
      <c r="G57" s="55">
        <v>92982</v>
      </c>
      <c r="H57" s="55">
        <v>92982</v>
      </c>
      <c r="I57" s="9">
        <f t="shared" si="2"/>
        <v>0</v>
      </c>
    </row>
    <row r="58" spans="1:10" ht="15">
      <c r="A58"/>
      <c r="B58" s="125"/>
      <c r="C58" s="72"/>
      <c r="D58" s="9" t="s">
        <v>192</v>
      </c>
      <c r="E58" s="9"/>
      <c r="F58"/>
      <c r="G58" s="55">
        <f>SUM(G54:G57)</f>
        <v>2478275</v>
      </c>
      <c r="H58" s="55">
        <f>SUM(H54:H57)</f>
        <v>2478275</v>
      </c>
      <c r="I58" s="74">
        <f t="shared" si="2"/>
        <v>0</v>
      </c>
    </row>
    <row r="59" spans="1:10" ht="15">
      <c r="A59"/>
      <c r="B59" s="125"/>
      <c r="C59" s="72"/>
      <c r="D59" s="9" t="s">
        <v>100</v>
      </c>
      <c r="E59" s="9"/>
      <c r="F59"/>
      <c r="G59" s="74">
        <f>G58+G52+G51+G39+G16</f>
        <v>40902394</v>
      </c>
      <c r="H59" s="74">
        <f>H58+H52+H51+H39+H16</f>
        <v>40196354</v>
      </c>
      <c r="I59" s="74">
        <f t="shared" si="2"/>
        <v>-706040</v>
      </c>
    </row>
    <row r="60" spans="1:10" ht="15">
      <c r="A60"/>
      <c r="B60" s="125"/>
      <c r="C60" s="72"/>
      <c r="D60" s="9" t="s">
        <v>39</v>
      </c>
      <c r="E60" s="9"/>
      <c r="F60"/>
      <c r="G60" s="74">
        <f>-'[1]pg 6-7 GF by Function'!C72</f>
        <v>-45705410</v>
      </c>
      <c r="H60" s="74">
        <f>-'pg 6-7 GF by Function'!J91</f>
        <v>-39795207</v>
      </c>
      <c r="I60" s="74">
        <f t="shared" si="2"/>
        <v>5910203</v>
      </c>
    </row>
    <row r="61" spans="1:10" ht="15">
      <c r="A61"/>
      <c r="B61" s="125"/>
      <c r="C61" s="72"/>
      <c r="D61" s="9" t="s">
        <v>40</v>
      </c>
      <c r="E61" s="9"/>
      <c r="F61"/>
      <c r="G61" s="9">
        <f>SUM(G59:G60)</f>
        <v>-4803016</v>
      </c>
      <c r="H61" s="9">
        <f>SUM(H59:H60)</f>
        <v>401147</v>
      </c>
      <c r="I61" s="9">
        <f t="shared" si="2"/>
        <v>5204163</v>
      </c>
    </row>
    <row r="62" spans="1:10" ht="15">
      <c r="A62"/>
      <c r="B62" s="125"/>
      <c r="C62" s="72"/>
      <c r="D62" s="9" t="s">
        <v>97</v>
      </c>
      <c r="E62" s="9"/>
      <c r="F62"/>
      <c r="G62" s="55">
        <v>7237830</v>
      </c>
      <c r="H62" s="55">
        <f>G63</f>
        <v>2434814</v>
      </c>
      <c r="I62" s="55">
        <f t="shared" si="2"/>
        <v>-4803016</v>
      </c>
    </row>
    <row r="63" spans="1:10" thickBot="1">
      <c r="A63"/>
      <c r="B63" s="125"/>
      <c r="C63" s="72"/>
      <c r="D63" s="42" t="s">
        <v>98</v>
      </c>
      <c r="E63" s="9"/>
      <c r="F63"/>
      <c r="G63" s="36">
        <f>SUM(G61:G62)</f>
        <v>2434814</v>
      </c>
      <c r="H63" s="36">
        <f>SUM(H61:H62)</f>
        <v>2835961</v>
      </c>
      <c r="I63" s="36">
        <f t="shared" si="2"/>
        <v>401147</v>
      </c>
    </row>
    <row r="64" spans="1:10" ht="18.75" thickTop="1">
      <c r="A64" s="70"/>
      <c r="B64" s="127"/>
      <c r="C64" s="70"/>
      <c r="H64" s="70"/>
    </row>
    <row r="65" spans="1:8" ht="18">
      <c r="A65" s="70"/>
      <c r="B65" s="127"/>
      <c r="C65" s="70"/>
      <c r="D65" s="70"/>
      <c r="E65" s="70"/>
      <c r="F65" s="70"/>
      <c r="G65" s="69"/>
      <c r="H65" s="70"/>
    </row>
    <row r="66" spans="1:8" ht="18">
      <c r="A66" s="70"/>
      <c r="B66" s="127"/>
      <c r="C66" s="70"/>
      <c r="D66"/>
      <c r="E66"/>
      <c r="F66"/>
      <c r="G66" s="69"/>
      <c r="H66" s="70"/>
    </row>
    <row r="67" spans="1:8" ht="18">
      <c r="A67" s="70"/>
      <c r="B67" s="127"/>
      <c r="C67" s="70"/>
      <c r="D67"/>
      <c r="E67"/>
      <c r="F67"/>
      <c r="G67" s="69"/>
      <c r="H67" s="70"/>
    </row>
    <row r="68" spans="1:8" ht="18">
      <c r="A68" s="70"/>
      <c r="B68" s="127"/>
      <c r="C68" s="70"/>
      <c r="D68"/>
      <c r="E68"/>
      <c r="F68"/>
      <c r="G68" s="69"/>
      <c r="H68" s="70"/>
    </row>
    <row r="69" spans="1:8" ht="18">
      <c r="A69" s="70"/>
      <c r="B69" s="127"/>
      <c r="C69" s="70"/>
      <c r="D69"/>
      <c r="E69"/>
      <c r="F69"/>
      <c r="G69" s="69"/>
      <c r="H69" s="70"/>
    </row>
    <row r="70" spans="1:8" ht="18">
      <c r="A70" s="70"/>
      <c r="B70" s="127"/>
      <c r="C70" s="70"/>
      <c r="D70"/>
      <c r="E70"/>
      <c r="F70"/>
      <c r="G70" s="69"/>
      <c r="H70" s="70"/>
    </row>
    <row r="71" spans="1:8" ht="18">
      <c r="A71" s="70"/>
      <c r="B71" s="127"/>
      <c r="C71" s="70"/>
      <c r="D71"/>
      <c r="E71"/>
      <c r="F71"/>
      <c r="G71" s="69"/>
      <c r="H71" s="70"/>
    </row>
    <row r="72" spans="1:8" ht="18">
      <c r="A72" s="70"/>
      <c r="B72" s="127"/>
      <c r="C72" s="70"/>
      <c r="D72"/>
      <c r="E72"/>
      <c r="F72"/>
      <c r="G72" s="69"/>
      <c r="H72" s="70"/>
    </row>
    <row r="73" spans="1:8" ht="18">
      <c r="A73" s="70"/>
      <c r="B73" s="127"/>
      <c r="C73" s="70"/>
      <c r="D73"/>
      <c r="E73"/>
      <c r="F73"/>
      <c r="G73" s="70"/>
    </row>
    <row r="74" spans="1:8" ht="18">
      <c r="A74" s="32"/>
      <c r="B74" s="127"/>
      <c r="C74" s="32"/>
      <c r="D74"/>
      <c r="E74"/>
      <c r="F74"/>
      <c r="G74" s="70"/>
    </row>
    <row r="75" spans="1:8" ht="18">
      <c r="A75" s="32"/>
      <c r="B75" s="128"/>
      <c r="C75" s="32"/>
      <c r="D75" s="70"/>
      <c r="E75" s="70"/>
      <c r="F75" s="70"/>
      <c r="G75" s="70"/>
    </row>
    <row r="76" spans="1:8" ht="18">
      <c r="A76" s="32"/>
      <c r="B76" s="128"/>
      <c r="C76" s="32"/>
      <c r="D76" s="70"/>
      <c r="E76" s="70"/>
      <c r="F76" s="70"/>
    </row>
    <row r="77" spans="1:8" ht="15">
      <c r="A77" s="32"/>
      <c r="B77" s="128"/>
      <c r="C77" s="32"/>
    </row>
    <row r="78" spans="1:8" ht="15">
      <c r="A78" s="32"/>
      <c r="B78" s="128"/>
      <c r="C78" s="32"/>
    </row>
    <row r="79" spans="1:8" ht="15">
      <c r="A79" s="32"/>
      <c r="B79" s="128"/>
      <c r="C79" s="32"/>
    </row>
    <row r="80" spans="1:8" ht="15">
      <c r="A80" s="32"/>
      <c r="B80" s="128"/>
      <c r="C80" s="32"/>
    </row>
    <row r="81" spans="1:3" ht="15">
      <c r="A81" s="32"/>
      <c r="B81" s="128"/>
      <c r="C81" s="32"/>
    </row>
    <row r="82" spans="1:3" ht="15">
      <c r="A82" s="32"/>
      <c r="B82" s="128"/>
      <c r="C82" s="32"/>
    </row>
    <row r="83" spans="1:3" ht="15">
      <c r="A83" s="32"/>
      <c r="B83" s="128"/>
      <c r="C83" s="32"/>
    </row>
    <row r="84" spans="1:3" ht="15">
      <c r="A84" s="32"/>
      <c r="B84" s="128"/>
      <c r="C84" s="32"/>
    </row>
    <row r="85" spans="1:3" ht="15">
      <c r="A85" s="32"/>
      <c r="B85" s="128"/>
      <c r="C85" s="32"/>
    </row>
    <row r="86" spans="1:3" ht="15">
      <c r="A86" s="32"/>
      <c r="B86" s="128"/>
      <c r="C86" s="32"/>
    </row>
    <row r="87" spans="1:3" ht="15">
      <c r="A87" s="32"/>
      <c r="B87" s="128"/>
      <c r="C87" s="32"/>
    </row>
    <row r="88" spans="1:3" ht="15">
      <c r="A88" s="32"/>
      <c r="B88" s="128"/>
      <c r="C88" s="32"/>
    </row>
    <row r="89" spans="1:3" ht="15">
      <c r="A89" s="32"/>
      <c r="B89" s="128"/>
      <c r="C89" s="32"/>
    </row>
    <row r="90" spans="1:3" ht="15">
      <c r="A90" s="32"/>
      <c r="B90" s="128"/>
      <c r="C90" s="32"/>
    </row>
    <row r="91" spans="1:3" ht="15">
      <c r="A91" s="32"/>
      <c r="B91" s="128"/>
      <c r="C91" s="32"/>
    </row>
    <row r="92" spans="1:3" ht="15">
      <c r="A92" s="32"/>
      <c r="B92" s="128"/>
      <c r="C92" s="32"/>
    </row>
    <row r="93" spans="1:3" ht="15">
      <c r="A93" s="32"/>
      <c r="B93" s="128"/>
      <c r="C93" s="32"/>
    </row>
    <row r="94" spans="1:3" ht="15">
      <c r="A94" s="32"/>
      <c r="B94" s="128"/>
      <c r="C94" s="32"/>
    </row>
    <row r="95" spans="1:3" ht="15">
      <c r="A95" s="32"/>
      <c r="B95" s="128"/>
      <c r="C95" s="32"/>
    </row>
    <row r="96" spans="1:3" ht="15">
      <c r="A96" s="32"/>
      <c r="B96" s="128"/>
      <c r="C96" s="32"/>
    </row>
    <row r="97" spans="1:3" ht="15">
      <c r="A97" s="32"/>
      <c r="B97" s="128"/>
      <c r="C97" s="32"/>
    </row>
    <row r="98" spans="1:3" ht="15">
      <c r="A98" s="32"/>
      <c r="B98" s="128"/>
      <c r="C98" s="32"/>
    </row>
    <row r="99" spans="1:3" ht="15">
      <c r="A99" s="32"/>
      <c r="B99" s="128"/>
      <c r="C99" s="32"/>
    </row>
    <row r="100" spans="1:3" ht="15">
      <c r="A100" s="32"/>
      <c r="B100" s="128"/>
      <c r="C100" s="32"/>
    </row>
    <row r="101" spans="1:3" ht="15">
      <c r="A101" s="32"/>
      <c r="B101" s="128"/>
      <c r="C101" s="32"/>
    </row>
    <row r="102" spans="1:3" ht="15">
      <c r="A102" s="32"/>
      <c r="B102" s="128"/>
      <c r="C102" s="32"/>
    </row>
    <row r="103" spans="1:3" ht="15">
      <c r="A103" s="32"/>
      <c r="B103" s="128"/>
      <c r="C103" s="32"/>
    </row>
    <row r="104" spans="1:3" ht="15">
      <c r="A104" s="32"/>
      <c r="B104" s="128"/>
      <c r="C104" s="32"/>
    </row>
    <row r="105" spans="1:3" ht="15">
      <c r="A105" s="32"/>
      <c r="B105" s="128"/>
      <c r="C105" s="32"/>
    </row>
    <row r="106" spans="1:3" ht="15">
      <c r="A106" s="32"/>
      <c r="B106" s="128"/>
      <c r="C106" s="32"/>
    </row>
    <row r="107" spans="1:3" ht="15">
      <c r="A107" s="32"/>
      <c r="B107" s="128"/>
      <c r="C107" s="32"/>
    </row>
    <row r="108" spans="1:3" ht="15">
      <c r="A108" s="32"/>
      <c r="B108" s="128"/>
      <c r="C108" s="32"/>
    </row>
    <row r="109" spans="1:3" ht="15">
      <c r="A109" s="32"/>
      <c r="B109" s="128"/>
      <c r="C109" s="32"/>
    </row>
    <row r="110" spans="1:3" ht="15">
      <c r="A110" s="32"/>
      <c r="B110" s="128"/>
      <c r="C110" s="32"/>
    </row>
    <row r="111" spans="1:3" ht="15">
      <c r="A111" s="32"/>
      <c r="B111" s="128"/>
      <c r="C111" s="32"/>
    </row>
    <row r="112" spans="1:3" ht="15">
      <c r="A112" s="32"/>
      <c r="B112" s="128"/>
      <c r="C112" s="32"/>
    </row>
    <row r="113" spans="1:3" ht="15">
      <c r="A113" s="32"/>
      <c r="B113" s="128"/>
      <c r="C113" s="32"/>
    </row>
    <row r="114" spans="1:3" ht="15">
      <c r="A114" s="32"/>
      <c r="B114" s="128"/>
      <c r="C114" s="32"/>
    </row>
    <row r="115" spans="1:3" ht="15">
      <c r="A115" s="32"/>
      <c r="B115" s="128"/>
      <c r="C115" s="32"/>
    </row>
    <row r="116" spans="1:3" ht="15">
      <c r="A116" s="32"/>
      <c r="B116" s="128"/>
      <c r="C116" s="32"/>
    </row>
    <row r="117" spans="1:3" ht="15">
      <c r="A117" s="32"/>
      <c r="B117" s="128"/>
      <c r="C117" s="32"/>
    </row>
    <row r="118" spans="1:3" ht="15">
      <c r="A118" s="32"/>
      <c r="B118" s="128"/>
      <c r="C118" s="32"/>
    </row>
    <row r="119" spans="1:3" ht="15">
      <c r="A119" s="32"/>
      <c r="B119" s="128"/>
      <c r="C119" s="32"/>
    </row>
    <row r="120" spans="1:3" ht="15">
      <c r="A120" s="32"/>
      <c r="B120" s="128"/>
      <c r="C120" s="32"/>
    </row>
    <row r="121" spans="1:3" ht="15">
      <c r="A121" s="32"/>
      <c r="B121" s="128"/>
      <c r="C121" s="32"/>
    </row>
    <row r="122" spans="1:3" ht="15">
      <c r="A122" s="32"/>
      <c r="B122" s="128"/>
      <c r="C122" s="32"/>
    </row>
    <row r="123" spans="1:3" ht="15">
      <c r="A123" s="32"/>
      <c r="B123" s="128"/>
      <c r="C123" s="32"/>
    </row>
    <row r="124" spans="1:3" ht="15">
      <c r="A124" s="32"/>
      <c r="B124" s="128"/>
      <c r="C124" s="32"/>
    </row>
    <row r="125" spans="1:3" ht="15">
      <c r="A125" s="32"/>
      <c r="B125" s="128"/>
      <c r="C125" s="32"/>
    </row>
    <row r="126" spans="1:3" ht="15">
      <c r="A126" s="32"/>
      <c r="B126" s="128"/>
      <c r="C126" s="32"/>
    </row>
    <row r="127" spans="1:3" ht="15">
      <c r="A127" s="32"/>
      <c r="B127" s="128"/>
      <c r="C127" s="32"/>
    </row>
    <row r="128" spans="1:3" ht="15">
      <c r="A128" s="32"/>
      <c r="B128" s="128"/>
      <c r="C128" s="32"/>
    </row>
    <row r="129" spans="1:3" ht="15">
      <c r="A129" s="32"/>
      <c r="B129" s="128"/>
      <c r="C129" s="32"/>
    </row>
    <row r="130" spans="1:3" ht="15">
      <c r="A130" s="32"/>
      <c r="B130" s="128"/>
      <c r="C130" s="32"/>
    </row>
    <row r="131" spans="1:3" ht="15">
      <c r="A131" s="32"/>
      <c r="B131" s="128"/>
      <c r="C131" s="32"/>
    </row>
    <row r="132" spans="1:3" ht="15">
      <c r="A132" s="32"/>
      <c r="B132" s="128"/>
      <c r="C132" s="32"/>
    </row>
    <row r="133" spans="1:3" ht="15">
      <c r="A133" s="32"/>
      <c r="B133" s="128"/>
      <c r="C133" s="32"/>
    </row>
    <row r="134" spans="1:3" ht="15">
      <c r="A134" s="32"/>
      <c r="B134" s="128"/>
      <c r="C134" s="32"/>
    </row>
    <row r="135" spans="1:3" ht="15">
      <c r="A135" s="32"/>
      <c r="B135" s="128"/>
      <c r="C135" s="32"/>
    </row>
    <row r="136" spans="1:3" ht="15">
      <c r="A136" s="32"/>
      <c r="B136" s="128"/>
      <c r="C136" s="32"/>
    </row>
    <row r="137" spans="1:3">
      <c r="B137" s="128"/>
    </row>
  </sheetData>
  <mergeCells count="1">
    <mergeCell ref="A1:J1"/>
  </mergeCells>
  <phoneticPr fontId="8" type="noConversion"/>
  <printOptions horizontalCentered="1" gridLines="1"/>
  <pageMargins left="0.25" right="0.25" top="0.75" bottom="0.75" header="0.3" footer="0.3"/>
  <pageSetup scale="69" firstPageNumber="15" fitToWidth="0" fitToHeight="0" orientation="portrait" useFirstPageNumber="1" r:id="rId1"/>
  <headerFooter alignWithMargins="0">
    <oddFooter>&amp;CPage 3</oddFooter>
  </headerFooter>
  <colBreaks count="1" manualBreakCount="1">
    <brk id="10"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tabColor rgb="FFFFC000"/>
  </sheetPr>
  <dimension ref="A1:P46"/>
  <sheetViews>
    <sheetView zoomScaleNormal="100" workbookViewId="0">
      <selection activeCell="D30" sqref="D30"/>
    </sheetView>
  </sheetViews>
  <sheetFormatPr defaultColWidth="9.140625" defaultRowHeight="12.75"/>
  <cols>
    <col min="1" max="1" width="3.140625" style="16" customWidth="1"/>
    <col min="2" max="2" width="17.42578125" style="16" customWidth="1"/>
    <col min="3" max="3" width="10.85546875" style="16" customWidth="1"/>
    <col min="4" max="4" width="15.42578125" style="16" customWidth="1"/>
    <col min="5" max="5" width="2.140625" style="16" customWidth="1"/>
    <col min="6" max="6" width="9.85546875" style="16" customWidth="1"/>
    <col min="7" max="7" width="5.7109375" style="16" customWidth="1"/>
    <col min="8" max="8" width="14.140625" style="16" customWidth="1"/>
    <col min="9" max="9" width="3.28515625" style="16" customWidth="1"/>
    <col min="10" max="10" width="11.5703125" style="16" customWidth="1"/>
    <col min="11" max="11" width="3.28515625" style="16" customWidth="1"/>
    <col min="12" max="12" width="14.140625" style="16" customWidth="1"/>
    <col min="13" max="13" width="3.28515625" style="16" customWidth="1"/>
    <col min="14" max="14" width="11.5703125" style="16" customWidth="1"/>
    <col min="15" max="15" width="1.85546875" style="16" customWidth="1"/>
    <col min="16" max="16" width="7.5703125" style="16" hidden="1" customWidth="1"/>
    <col min="17" max="16384" width="9.140625" style="16"/>
  </cols>
  <sheetData>
    <row r="1" spans="1:15" ht="15.75">
      <c r="A1" s="171" t="s">
        <v>232</v>
      </c>
      <c r="B1" s="171"/>
      <c r="C1" s="171"/>
      <c r="D1" s="171"/>
      <c r="E1" s="171"/>
      <c r="F1" s="171"/>
      <c r="G1" s="171"/>
      <c r="H1" s="171"/>
      <c r="I1" s="171"/>
      <c r="J1" s="171"/>
      <c r="K1" s="171"/>
      <c r="L1" s="171"/>
      <c r="M1" s="171"/>
      <c r="N1" s="171"/>
      <c r="O1" s="171"/>
    </row>
    <row r="2" spans="1:15">
      <c r="A2" s="48" t="s">
        <v>334</v>
      </c>
      <c r="B2" s="35"/>
      <c r="C2" s="35"/>
      <c r="D2" s="35"/>
      <c r="E2" s="35"/>
      <c r="F2" s="35"/>
      <c r="G2" s="35"/>
      <c r="H2" s="35"/>
      <c r="I2" s="35"/>
      <c r="J2" s="35"/>
      <c r="K2" s="35"/>
      <c r="L2" s="35"/>
      <c r="M2" s="35"/>
      <c r="N2" s="35"/>
    </row>
    <row r="3" spans="1:15">
      <c r="A3" s="7" t="s">
        <v>293</v>
      </c>
      <c r="B3" s="8"/>
      <c r="C3" s="8"/>
      <c r="D3" s="8"/>
      <c r="E3" s="8"/>
      <c r="F3" s="8"/>
      <c r="G3" s="8"/>
      <c r="H3" s="8"/>
      <c r="I3" s="8"/>
      <c r="J3" s="8"/>
      <c r="K3" s="8"/>
      <c r="L3" s="8"/>
      <c r="M3" s="8"/>
      <c r="N3" s="8"/>
    </row>
    <row r="4" spans="1:15">
      <c r="A4" s="7"/>
      <c r="B4" s="7"/>
      <c r="C4" s="7"/>
      <c r="D4" s="7"/>
      <c r="E4" s="7"/>
      <c r="F4" s="7"/>
      <c r="G4" s="7"/>
      <c r="H4" s="7"/>
      <c r="I4" s="7"/>
      <c r="J4" s="7"/>
      <c r="K4" s="7"/>
      <c r="L4" s="7"/>
      <c r="M4" s="7"/>
      <c r="N4" s="7"/>
    </row>
    <row r="15" spans="1:15">
      <c r="A15" s="56"/>
      <c r="C15" s="16" t="s">
        <v>29</v>
      </c>
    </row>
    <row r="21" spans="1:14" ht="39" customHeight="1" thickBot="1"/>
    <row r="22" spans="1:14" ht="18" customHeight="1" thickBot="1">
      <c r="A22" s="1"/>
      <c r="B22" s="1"/>
      <c r="C22" s="1"/>
      <c r="D22" s="129" t="s">
        <v>310</v>
      </c>
      <c r="E22" s="130"/>
      <c r="F22" s="131"/>
      <c r="G22" s="1"/>
      <c r="H22" s="75" t="s">
        <v>311</v>
      </c>
      <c r="I22" s="37"/>
      <c r="J22" s="37"/>
      <c r="K22" s="37"/>
      <c r="L22" s="37"/>
      <c r="M22" s="37"/>
      <c r="N22" s="38"/>
    </row>
    <row r="23" spans="1:14" ht="12.75" customHeight="1">
      <c r="A23" s="1"/>
      <c r="B23" s="1"/>
      <c r="C23" s="1"/>
      <c r="D23" s="107"/>
      <c r="E23" s="107"/>
      <c r="F23" s="107"/>
      <c r="G23" s="1"/>
      <c r="H23" s="3"/>
      <c r="I23" s="1"/>
      <c r="J23" s="1"/>
      <c r="K23" s="1"/>
      <c r="L23" s="3"/>
      <c r="M23" s="1"/>
      <c r="N23" s="3" t="s">
        <v>57</v>
      </c>
    </row>
    <row r="24" spans="1:14" ht="12.75" customHeight="1">
      <c r="A24" s="1"/>
      <c r="B24" s="1"/>
      <c r="C24" s="1"/>
      <c r="D24" s="104" t="s">
        <v>215</v>
      </c>
      <c r="E24" s="107"/>
      <c r="F24" s="107"/>
      <c r="G24" s="1"/>
      <c r="H24" s="102" t="s">
        <v>292</v>
      </c>
      <c r="I24" s="1"/>
      <c r="J24" s="1"/>
      <c r="K24" s="1"/>
      <c r="L24" s="3" t="s">
        <v>96</v>
      </c>
      <c r="M24" s="1"/>
      <c r="N24" s="3" t="s">
        <v>94</v>
      </c>
    </row>
    <row r="25" spans="1:14" ht="12.75" customHeight="1">
      <c r="A25" s="1"/>
      <c r="B25" s="1"/>
      <c r="C25" s="1"/>
      <c r="D25" s="105" t="s">
        <v>193</v>
      </c>
      <c r="E25" s="107"/>
      <c r="F25" s="108" t="s">
        <v>41</v>
      </c>
      <c r="G25" s="1"/>
      <c r="H25" s="6" t="s">
        <v>1</v>
      </c>
      <c r="I25" s="1"/>
      <c r="J25" s="4" t="s">
        <v>41</v>
      </c>
      <c r="K25" s="1"/>
      <c r="L25" s="6" t="s">
        <v>95</v>
      </c>
      <c r="M25" s="1"/>
      <c r="N25" s="76" t="s">
        <v>233</v>
      </c>
    </row>
    <row r="26" spans="1:14">
      <c r="A26" s="1" t="s">
        <v>11</v>
      </c>
      <c r="B26" s="1"/>
      <c r="C26" s="1"/>
      <c r="D26" s="107"/>
      <c r="E26" s="107"/>
      <c r="F26" s="107"/>
      <c r="G26" s="1"/>
      <c r="H26" s="15"/>
      <c r="I26" s="9"/>
      <c r="J26" s="9"/>
      <c r="K26" s="9"/>
      <c r="L26" s="15"/>
      <c r="M26" s="9"/>
      <c r="N26" s="15"/>
    </row>
    <row r="27" spans="1:14">
      <c r="A27" s="1"/>
      <c r="B27" s="1" t="s">
        <v>45</v>
      </c>
      <c r="C27" s="1"/>
      <c r="D27" s="132">
        <v>25573643</v>
      </c>
      <c r="E27" s="132"/>
      <c r="F27" s="133">
        <f>ROUND(D27/$D$35,3)-0.001</f>
        <v>0.55900000000000005</v>
      </c>
      <c r="G27" s="39"/>
      <c r="H27" s="43">
        <f>'pg 6-7 GF by Function'!J25</f>
        <v>23933299</v>
      </c>
      <c r="I27" s="43"/>
      <c r="J27" s="118">
        <f t="shared" ref="J27:J33" si="0">ROUND(H27/$H$35,3)</f>
        <v>0.60099999999999998</v>
      </c>
      <c r="K27" s="43"/>
      <c r="L27" s="43">
        <f t="shared" ref="L27:L35" si="1">H27-D27</f>
        <v>-1640344</v>
      </c>
      <c r="M27" s="43"/>
      <c r="N27" s="119">
        <f t="shared" ref="N27:N35" si="2">L27/D27</f>
        <v>-6.4141976174454302E-2</v>
      </c>
    </row>
    <row r="28" spans="1:14">
      <c r="A28" s="1"/>
      <c r="B28" s="1" t="s">
        <v>46</v>
      </c>
      <c r="C28" s="1"/>
      <c r="D28" s="132">
        <v>6940653</v>
      </c>
      <c r="E28" s="132"/>
      <c r="F28" s="133">
        <f t="shared" ref="F28:F34" si="3">ROUND(D28/$D$35,3)</f>
        <v>0.152</v>
      </c>
      <c r="G28" s="39"/>
      <c r="H28" s="43">
        <f>'pg 6-7 GF by Function'!J34+'pg 6-7 GF by Function'!J40+'pg 6-7 GF by Function'!J47</f>
        <v>5600639</v>
      </c>
      <c r="I28" s="43"/>
      <c r="J28" s="118">
        <f t="shared" si="0"/>
        <v>0.14099999999999999</v>
      </c>
      <c r="K28" s="43"/>
      <c r="L28" s="43">
        <f t="shared" si="1"/>
        <v>-1340014</v>
      </c>
      <c r="M28" s="43"/>
      <c r="N28" s="120">
        <f t="shared" si="2"/>
        <v>-0.19306742463569351</v>
      </c>
    </row>
    <row r="29" spans="1:14">
      <c r="A29" s="1"/>
      <c r="B29" s="1" t="s">
        <v>47</v>
      </c>
      <c r="C29" s="1"/>
      <c r="D29" s="132">
        <v>1496903</v>
      </c>
      <c r="E29" s="107"/>
      <c r="F29" s="134">
        <f t="shared" si="3"/>
        <v>3.3000000000000002E-2</v>
      </c>
      <c r="G29" s="1"/>
      <c r="H29" s="9">
        <f>'pg 6-7 GF by Function'!J60+'pg 6-7 GF by Function'!J44</f>
        <v>1256276</v>
      </c>
      <c r="I29" s="9"/>
      <c r="J29" s="118">
        <f t="shared" si="0"/>
        <v>3.2000000000000001E-2</v>
      </c>
      <c r="K29" s="9"/>
      <c r="L29" s="9">
        <f t="shared" si="1"/>
        <v>-240627</v>
      </c>
      <c r="M29" s="9"/>
      <c r="N29" s="118">
        <f t="shared" si="2"/>
        <v>-0.16074989494977296</v>
      </c>
    </row>
    <row r="30" spans="1:14">
      <c r="A30" s="1"/>
      <c r="B30" s="1" t="s">
        <v>48</v>
      </c>
      <c r="C30" s="1"/>
      <c r="D30" s="132">
        <v>5966946</v>
      </c>
      <c r="E30" s="107"/>
      <c r="F30" s="134">
        <f t="shared" si="3"/>
        <v>0.13100000000000001</v>
      </c>
      <c r="G30" s="1"/>
      <c r="H30" s="9">
        <f>'pg 6-7 GF by Function'!J64</f>
        <v>4041643</v>
      </c>
      <c r="I30" s="9"/>
      <c r="J30" s="118">
        <f t="shared" si="0"/>
        <v>0.10199999999999999</v>
      </c>
      <c r="K30" s="9"/>
      <c r="L30" s="9">
        <f t="shared" si="1"/>
        <v>-1925303</v>
      </c>
      <c r="M30" s="9"/>
      <c r="N30" s="118">
        <f t="shared" si="2"/>
        <v>-0.32266137484736745</v>
      </c>
    </row>
    <row r="31" spans="1:14">
      <c r="A31" s="1"/>
      <c r="B31" s="1" t="s">
        <v>49</v>
      </c>
      <c r="C31" s="1"/>
      <c r="D31" s="132">
        <v>2329547</v>
      </c>
      <c r="E31" s="107"/>
      <c r="F31" s="134">
        <f t="shared" si="3"/>
        <v>5.0999999999999997E-2</v>
      </c>
      <c r="G31" s="1"/>
      <c r="H31" s="9">
        <f>'pg 6-7 GF by Function'!J67</f>
        <v>2391647</v>
      </c>
      <c r="I31" s="9"/>
      <c r="J31" s="118">
        <f t="shared" si="0"/>
        <v>0.06</v>
      </c>
      <c r="K31" s="9"/>
      <c r="L31" s="9">
        <f t="shared" si="1"/>
        <v>62100</v>
      </c>
      <c r="M31" s="9"/>
      <c r="N31" s="118">
        <f t="shared" si="2"/>
        <v>2.6657543290605427E-2</v>
      </c>
    </row>
    <row r="32" spans="1:14">
      <c r="A32" s="1"/>
      <c r="B32" s="1" t="s">
        <v>50</v>
      </c>
      <c r="C32" s="1"/>
      <c r="D32" s="132">
        <v>2630927</v>
      </c>
      <c r="E32" s="107"/>
      <c r="F32" s="134">
        <f t="shared" si="3"/>
        <v>5.8000000000000003E-2</v>
      </c>
      <c r="G32" s="1"/>
      <c r="H32" s="9">
        <f>'pg 6-7 GF by Function'!J74+'pg 6-7 GF by Function'!J82</f>
        <v>1923536</v>
      </c>
      <c r="I32" s="9"/>
      <c r="J32" s="118">
        <f t="shared" si="0"/>
        <v>4.8000000000000001E-2</v>
      </c>
      <c r="K32" s="9"/>
      <c r="L32" s="9">
        <f t="shared" si="1"/>
        <v>-707391</v>
      </c>
      <c r="M32" s="9"/>
      <c r="N32" s="118">
        <f t="shared" si="2"/>
        <v>-0.26887519113985298</v>
      </c>
    </row>
    <row r="33" spans="1:14">
      <c r="A33" s="1"/>
      <c r="B33" s="60" t="s">
        <v>25</v>
      </c>
      <c r="C33" s="1"/>
      <c r="D33" s="132">
        <v>599131</v>
      </c>
      <c r="E33" s="107"/>
      <c r="F33" s="134">
        <f t="shared" si="3"/>
        <v>1.2999999999999999E-2</v>
      </c>
      <c r="G33" s="1"/>
      <c r="H33" s="9">
        <f>'pg 6-7 GF by Function'!J77</f>
        <v>578167</v>
      </c>
      <c r="I33" s="9"/>
      <c r="J33" s="118">
        <f t="shared" si="0"/>
        <v>1.4999999999999999E-2</v>
      </c>
      <c r="K33" s="9"/>
      <c r="L33" s="9">
        <f t="shared" si="1"/>
        <v>-20964</v>
      </c>
      <c r="M33" s="9"/>
      <c r="N33" s="118">
        <f t="shared" si="2"/>
        <v>-3.4990678165543097E-2</v>
      </c>
    </row>
    <row r="34" spans="1:14" ht="13.5" thickBot="1">
      <c r="A34" s="1"/>
      <c r="B34" s="1" t="s">
        <v>51</v>
      </c>
      <c r="C34" s="1"/>
      <c r="D34" s="132">
        <v>167660</v>
      </c>
      <c r="E34" s="107"/>
      <c r="F34" s="135">
        <f t="shared" si="3"/>
        <v>4.0000000000000001E-3</v>
      </c>
      <c r="G34" s="1"/>
      <c r="H34" s="55">
        <f>'pg 6-7 GF by Function'!J89+'pg 6-7 GF by Function'!J85</f>
        <v>70000</v>
      </c>
      <c r="I34" s="9"/>
      <c r="J34" s="118">
        <f>ROUND(H34/$H$35,3)+0.001</f>
        <v>3.0000000000000001E-3</v>
      </c>
      <c r="K34" s="9"/>
      <c r="L34" s="55">
        <f t="shared" si="1"/>
        <v>-97660</v>
      </c>
      <c r="M34" s="9"/>
      <c r="N34" s="121">
        <f t="shared" si="2"/>
        <v>-0.58248836931885961</v>
      </c>
    </row>
    <row r="35" spans="1:14" ht="13.5" thickBot="1">
      <c r="A35" s="1"/>
      <c r="B35" s="3" t="s">
        <v>2</v>
      </c>
      <c r="C35" s="1"/>
      <c r="D35" s="158">
        <f>SUM(D27:D34)</f>
        <v>45705410</v>
      </c>
      <c r="E35" s="107"/>
      <c r="F35" s="136">
        <f>SUM(F27:F34)</f>
        <v>1.0010000000000001</v>
      </c>
      <c r="G35" s="1"/>
      <c r="H35" s="36">
        <f>SUM(H27:H34)</f>
        <v>39795207</v>
      </c>
      <c r="I35" s="9"/>
      <c r="J35" s="53">
        <f>SUM(J27:J34)</f>
        <v>1.002</v>
      </c>
      <c r="K35" s="9"/>
      <c r="L35" s="36">
        <f t="shared" si="1"/>
        <v>-5910203</v>
      </c>
      <c r="M35" s="9"/>
      <c r="N35" s="50">
        <f t="shared" si="2"/>
        <v>-0.1293107971244542</v>
      </c>
    </row>
    <row r="36" spans="1:14" ht="13.5" thickTop="1">
      <c r="A36" s="1"/>
      <c r="B36" s="1"/>
      <c r="C36" s="1"/>
      <c r="D36" s="1"/>
      <c r="E36" s="1"/>
      <c r="F36" s="41"/>
      <c r="G36" s="1"/>
      <c r="H36" s="1"/>
      <c r="I36" s="1"/>
      <c r="J36" s="41"/>
      <c r="K36" s="1"/>
      <c r="L36" s="1"/>
      <c r="M36" s="1"/>
      <c r="N36" s="41"/>
    </row>
    <row r="37" spans="1:14">
      <c r="A37" s="9"/>
      <c r="B37" s="43"/>
      <c r="C37" s="9"/>
      <c r="D37" s="1"/>
      <c r="E37" s="1"/>
      <c r="F37" s="41"/>
      <c r="G37" s="1"/>
      <c r="H37" s="1"/>
      <c r="I37" s="1"/>
      <c r="J37" s="41"/>
      <c r="K37" s="1"/>
      <c r="L37" s="1"/>
      <c r="M37" s="1"/>
      <c r="N37" s="41"/>
    </row>
    <row r="38" spans="1:14">
      <c r="A38" s="9"/>
      <c r="B38" s="107" t="s">
        <v>52</v>
      </c>
      <c r="C38" s="107"/>
      <c r="D38" s="107"/>
      <c r="E38" s="107"/>
      <c r="F38" s="107"/>
      <c r="G38" s="107"/>
      <c r="H38" s="107"/>
      <c r="I38" s="107"/>
      <c r="J38" s="107"/>
      <c r="K38" s="107"/>
      <c r="L38" s="1"/>
      <c r="M38" s="1"/>
      <c r="N38" s="1"/>
    </row>
    <row r="39" spans="1:14">
      <c r="A39" s="9"/>
      <c r="B39" s="107" t="s">
        <v>53</v>
      </c>
      <c r="C39" s="107"/>
      <c r="D39" s="107"/>
      <c r="E39" s="107"/>
      <c r="F39" s="107"/>
      <c r="G39" s="107"/>
      <c r="H39" s="107"/>
      <c r="I39" s="107"/>
      <c r="J39" s="107"/>
      <c r="K39" s="107"/>
      <c r="L39" s="1"/>
      <c r="M39" s="1"/>
      <c r="N39" s="1"/>
    </row>
    <row r="40" spans="1:14">
      <c r="A40" s="9"/>
      <c r="B40" s="107" t="s">
        <v>176</v>
      </c>
      <c r="C40" s="107"/>
      <c r="D40" s="107"/>
      <c r="E40" s="107"/>
      <c r="F40" s="107"/>
      <c r="G40" s="107"/>
      <c r="H40" s="107"/>
      <c r="I40" s="107"/>
      <c r="J40" s="107"/>
      <c r="K40" s="107"/>
      <c r="L40" s="1"/>
      <c r="M40" s="1"/>
      <c r="N40" s="1"/>
    </row>
    <row r="41" spans="1:14">
      <c r="A41" s="9"/>
      <c r="B41" s="107" t="s">
        <v>194</v>
      </c>
      <c r="C41" s="107"/>
      <c r="D41" s="107"/>
      <c r="E41" s="107"/>
      <c r="F41" s="107"/>
      <c r="G41" s="107"/>
      <c r="H41" s="107"/>
      <c r="I41" s="107"/>
      <c r="J41" s="107"/>
      <c r="K41" s="107"/>
      <c r="L41" s="1"/>
      <c r="M41" s="1"/>
      <c r="N41" s="1"/>
    </row>
    <row r="42" spans="1:14">
      <c r="A42" s="9"/>
      <c r="B42" s="107"/>
      <c r="C42" s="107"/>
      <c r="D42" s="107"/>
      <c r="E42" s="107"/>
      <c r="F42" s="107"/>
      <c r="G42" s="107"/>
      <c r="H42" s="107"/>
      <c r="I42" s="107"/>
      <c r="J42" s="107"/>
      <c r="K42" s="107"/>
      <c r="L42" s="1"/>
      <c r="M42" s="1"/>
      <c r="N42" s="1"/>
    </row>
    <row r="43" spans="1:14">
      <c r="A43" s="1"/>
      <c r="B43" s="1"/>
      <c r="C43" s="1"/>
      <c r="D43" s="1"/>
      <c r="E43" s="1"/>
      <c r="F43" s="1"/>
      <c r="G43" s="1"/>
      <c r="H43" s="1"/>
      <c r="I43" s="1"/>
      <c r="J43" s="1"/>
      <c r="K43" s="1"/>
      <c r="L43" s="1"/>
      <c r="M43" s="1"/>
      <c r="N43" s="1"/>
    </row>
    <row r="44" spans="1:14">
      <c r="A44" s="1"/>
      <c r="B44" s="1"/>
      <c r="C44" s="1"/>
      <c r="D44" s="1"/>
      <c r="E44" s="1"/>
      <c r="F44" s="1"/>
      <c r="G44" s="1"/>
      <c r="H44" s="1"/>
      <c r="I44" s="1"/>
      <c r="J44" s="1"/>
      <c r="K44" s="1"/>
      <c r="L44" s="1"/>
      <c r="M44" s="1"/>
      <c r="N44" s="1"/>
    </row>
    <row r="45" spans="1:14">
      <c r="A45" s="1"/>
      <c r="B45" s="1"/>
      <c r="C45" s="1"/>
      <c r="D45" s="1"/>
      <c r="E45" s="1"/>
      <c r="F45" s="1"/>
      <c r="G45" s="1"/>
      <c r="H45" s="1"/>
      <c r="I45" s="1"/>
      <c r="J45" s="1"/>
      <c r="K45" s="1"/>
      <c r="L45" s="1"/>
      <c r="M45" s="1"/>
      <c r="N45" s="1"/>
    </row>
    <row r="46" spans="1:14">
      <c r="D46" s="61"/>
    </row>
  </sheetData>
  <mergeCells count="1">
    <mergeCell ref="A1:O1"/>
  </mergeCells>
  <phoneticPr fontId="0" type="noConversion"/>
  <printOptions horizontalCentered="1"/>
  <pageMargins left="0.25" right="0.25" top="0.25" bottom="0.25" header="0.5" footer="0.5"/>
  <pageSetup firstPageNumber="15" orientation="landscape" useFirstPageNumber="1" r:id="rId1"/>
  <headerFooter alignWithMargins="0">
    <oddFooter>&amp;CPage 4</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rgb="FFFFC000"/>
  </sheetPr>
  <dimension ref="A1:P42"/>
  <sheetViews>
    <sheetView topLeftCell="A6" zoomScaleNormal="100" workbookViewId="0">
      <selection activeCell="J45" sqref="J45"/>
    </sheetView>
  </sheetViews>
  <sheetFormatPr defaultColWidth="9.140625" defaultRowHeight="12.75"/>
  <cols>
    <col min="1" max="1" width="3.140625" style="16" customWidth="1"/>
    <col min="2" max="2" width="17.42578125" style="16" customWidth="1"/>
    <col min="3" max="3" width="5.7109375" style="16" customWidth="1"/>
    <col min="4" max="4" width="17.28515625" style="16" customWidth="1"/>
    <col min="5" max="5" width="1.85546875" style="16" customWidth="1"/>
    <col min="6" max="6" width="9.140625" style="16"/>
    <col min="7" max="7" width="5.7109375" style="16" customWidth="1"/>
    <col min="8" max="8" width="14.140625" style="16" customWidth="1"/>
    <col min="9" max="9" width="2.5703125" style="16" customWidth="1"/>
    <col min="10" max="10" width="11.5703125" style="16" customWidth="1"/>
    <col min="11" max="11" width="2.42578125" style="16" customWidth="1"/>
    <col min="12" max="12" width="15" style="16" customWidth="1"/>
    <col min="13" max="13" width="2.28515625" style="16" customWidth="1"/>
    <col min="14" max="14" width="12" style="16" customWidth="1"/>
    <col min="15" max="15" width="1.85546875" style="16" customWidth="1"/>
    <col min="16" max="16" width="7.5703125" style="16" hidden="1" customWidth="1"/>
    <col min="17" max="16384" width="9.140625" style="16"/>
  </cols>
  <sheetData>
    <row r="1" spans="1:16" ht="15.75">
      <c r="A1" s="171" t="s">
        <v>232</v>
      </c>
      <c r="B1" s="171"/>
      <c r="C1" s="171"/>
      <c r="D1" s="171"/>
      <c r="E1" s="171"/>
      <c r="F1" s="171"/>
      <c r="G1" s="171"/>
      <c r="H1" s="171"/>
      <c r="I1" s="171"/>
      <c r="J1" s="171"/>
      <c r="K1" s="171"/>
      <c r="L1" s="171"/>
      <c r="M1" s="171"/>
      <c r="N1" s="171"/>
    </row>
    <row r="2" spans="1:16">
      <c r="A2" s="48" t="s">
        <v>327</v>
      </c>
      <c r="B2" s="10"/>
      <c r="C2" s="10"/>
      <c r="D2" s="10"/>
      <c r="E2" s="10"/>
      <c r="F2" s="10"/>
      <c r="G2" s="10"/>
      <c r="H2" s="10"/>
      <c r="I2" s="10"/>
      <c r="J2" s="10"/>
      <c r="K2" s="10"/>
      <c r="L2" s="10"/>
      <c r="M2" s="10"/>
      <c r="N2" s="10"/>
      <c r="O2" s="40"/>
      <c r="P2" s="10"/>
    </row>
    <row r="3" spans="1:16">
      <c r="A3" s="7" t="s">
        <v>293</v>
      </c>
      <c r="B3" s="2"/>
      <c r="C3" s="2"/>
      <c r="D3" s="2"/>
      <c r="E3" s="2"/>
      <c r="F3" s="2"/>
      <c r="G3" s="2"/>
      <c r="H3" s="2"/>
      <c r="I3" s="2"/>
      <c r="J3" s="2"/>
      <c r="K3" s="2"/>
      <c r="L3" s="2"/>
      <c r="M3" s="2"/>
      <c r="N3" s="2"/>
      <c r="O3" s="5"/>
      <c r="P3" s="2"/>
    </row>
    <row r="4" spans="1:16">
      <c r="A4" s="7"/>
      <c r="B4" s="7"/>
      <c r="C4" s="7"/>
      <c r="D4" s="7"/>
      <c r="E4" s="7"/>
      <c r="F4" s="7"/>
      <c r="G4" s="7"/>
      <c r="H4" s="7"/>
      <c r="I4" s="7"/>
      <c r="J4" s="7"/>
      <c r="K4" s="7"/>
      <c r="L4" s="7"/>
      <c r="M4" s="7"/>
      <c r="N4" s="7"/>
    </row>
    <row r="15" spans="1:16">
      <c r="A15" s="56"/>
      <c r="C15" s="16" t="s">
        <v>29</v>
      </c>
    </row>
    <row r="21" spans="1:14" ht="39" customHeight="1"/>
    <row r="22" spans="1:14" ht="39" customHeight="1"/>
    <row r="23" spans="1:14" ht="25.5" customHeight="1" thickBot="1"/>
    <row r="24" spans="1:14" ht="12.75" customHeight="1" thickBot="1">
      <c r="A24" s="1"/>
      <c r="B24" s="1"/>
      <c r="C24" s="1"/>
      <c r="D24" s="157" t="s">
        <v>310</v>
      </c>
      <c r="E24" s="62"/>
      <c r="F24" s="63"/>
      <c r="G24" s="1"/>
      <c r="H24" s="75" t="s">
        <v>311</v>
      </c>
      <c r="I24" s="37"/>
      <c r="J24" s="37"/>
      <c r="K24" s="37"/>
      <c r="L24" s="37"/>
      <c r="M24" s="37"/>
      <c r="N24" s="38"/>
    </row>
    <row r="25" spans="1:14" ht="16.5" customHeight="1">
      <c r="A25" s="1"/>
      <c r="B25" s="1"/>
      <c r="C25" s="1"/>
      <c r="D25" s="15" t="s">
        <v>215</v>
      </c>
      <c r="E25" s="11"/>
      <c r="F25" s="11"/>
      <c r="G25" s="1"/>
      <c r="H25" s="102" t="s">
        <v>292</v>
      </c>
      <c r="I25" s="1"/>
      <c r="J25" s="1"/>
      <c r="K25" s="1"/>
      <c r="L25" s="3" t="s">
        <v>96</v>
      </c>
      <c r="M25" s="1"/>
      <c r="N25" s="102" t="s">
        <v>57</v>
      </c>
    </row>
    <row r="26" spans="1:14" ht="15.75" customHeight="1">
      <c r="A26" s="1"/>
      <c r="B26" s="1"/>
      <c r="C26" s="1"/>
      <c r="D26" s="64" t="s">
        <v>193</v>
      </c>
      <c r="E26" s="11"/>
      <c r="F26" s="46" t="s">
        <v>41</v>
      </c>
      <c r="G26" s="1"/>
      <c r="H26" s="6" t="s">
        <v>1</v>
      </c>
      <c r="I26" s="1"/>
      <c r="J26" s="6" t="s">
        <v>41</v>
      </c>
      <c r="K26" s="1"/>
      <c r="L26" s="6" t="s">
        <v>95</v>
      </c>
      <c r="M26" s="1"/>
      <c r="N26" s="76" t="s">
        <v>328</v>
      </c>
    </row>
    <row r="27" spans="1:14">
      <c r="A27" s="1" t="s">
        <v>11</v>
      </c>
      <c r="B27" s="1"/>
      <c r="C27" s="1"/>
      <c r="D27" s="9"/>
      <c r="E27" s="11"/>
      <c r="F27" s="11"/>
      <c r="G27" s="1"/>
      <c r="H27" s="9"/>
      <c r="I27" s="9"/>
      <c r="J27" s="9"/>
      <c r="K27" s="9"/>
      <c r="L27" s="9"/>
      <c r="M27" s="9"/>
      <c r="N27" s="9"/>
    </row>
    <row r="28" spans="1:14">
      <c r="A28" s="1"/>
      <c r="B28" s="1" t="s">
        <v>14</v>
      </c>
      <c r="C28" s="1"/>
      <c r="D28" s="9">
        <v>19019059</v>
      </c>
      <c r="E28" s="11"/>
      <c r="F28" s="77">
        <f t="shared" ref="F28:F33" si="0">ROUND(D28/$D$34,3)</f>
        <v>0.41599999999999998</v>
      </c>
      <c r="G28" s="1"/>
      <c r="H28" s="9">
        <f>'pg 6-7 GF by Function'!L91</f>
        <v>17936959</v>
      </c>
      <c r="I28" s="9"/>
      <c r="J28" s="118">
        <f t="shared" ref="J28:J33" si="1">ROUND(H28/$H$34,3)</f>
        <v>0.45100000000000001</v>
      </c>
      <c r="K28" s="9"/>
      <c r="L28" s="9">
        <f t="shared" ref="L28:L34" si="2">H28-D28</f>
        <v>-1082100</v>
      </c>
      <c r="M28" s="9"/>
      <c r="N28" s="118">
        <f t="shared" ref="N28:N34" si="3">L28/D28</f>
        <v>-5.6895559343919169E-2</v>
      </c>
    </row>
    <row r="29" spans="1:14">
      <c r="A29" s="1"/>
      <c r="B29" s="1" t="s">
        <v>15</v>
      </c>
      <c r="C29" s="1"/>
      <c r="D29" s="9">
        <v>12754867</v>
      </c>
      <c r="E29" s="11"/>
      <c r="F29" s="77">
        <f t="shared" si="0"/>
        <v>0.27900000000000003</v>
      </c>
      <c r="G29" s="1"/>
      <c r="H29" s="9">
        <f>'pg 6-7 GF by Function'!N91</f>
        <v>10418305</v>
      </c>
      <c r="I29" s="9"/>
      <c r="J29" s="118">
        <f t="shared" si="1"/>
        <v>0.26200000000000001</v>
      </c>
      <c r="K29" s="9"/>
      <c r="L29" s="9">
        <f t="shared" si="2"/>
        <v>-2336562</v>
      </c>
      <c r="M29" s="9"/>
      <c r="N29" s="118">
        <f t="shared" si="3"/>
        <v>-0.18318983647575471</v>
      </c>
    </row>
    <row r="30" spans="1:14">
      <c r="A30" s="1"/>
      <c r="B30" s="1" t="s">
        <v>54</v>
      </c>
      <c r="C30" s="1"/>
      <c r="D30" s="9">
        <v>11334271</v>
      </c>
      <c r="E30" s="11"/>
      <c r="F30" s="77">
        <f t="shared" si="0"/>
        <v>0.248</v>
      </c>
      <c r="G30" s="1"/>
      <c r="H30" s="9">
        <f>'pg 6-7 GF by Function'!P91</f>
        <v>9398717</v>
      </c>
      <c r="I30" s="9"/>
      <c r="J30" s="118">
        <f t="shared" si="1"/>
        <v>0.23599999999999999</v>
      </c>
      <c r="K30" s="9"/>
      <c r="L30" s="9">
        <f t="shared" si="2"/>
        <v>-1935554</v>
      </c>
      <c r="M30" s="9"/>
      <c r="N30" s="118">
        <f t="shared" si="3"/>
        <v>-0.17077004776046029</v>
      </c>
    </row>
    <row r="31" spans="1:14">
      <c r="A31" s="1"/>
      <c r="B31" s="1" t="s">
        <v>55</v>
      </c>
      <c r="C31" s="1"/>
      <c r="D31" s="9">
        <v>2303840</v>
      </c>
      <c r="E31" s="11"/>
      <c r="F31" s="77">
        <f t="shared" si="0"/>
        <v>0.05</v>
      </c>
      <c r="G31" s="1"/>
      <c r="H31" s="9">
        <f>'pg 6-7 GF by Function'!R91</f>
        <v>1835971</v>
      </c>
      <c r="I31" s="9"/>
      <c r="J31" s="118">
        <f t="shared" si="1"/>
        <v>4.5999999999999999E-2</v>
      </c>
      <c r="K31" s="9"/>
      <c r="L31" s="9">
        <f t="shared" si="2"/>
        <v>-467869</v>
      </c>
      <c r="M31" s="9"/>
      <c r="N31" s="118">
        <f t="shared" si="3"/>
        <v>-0.20308224529481214</v>
      </c>
    </row>
    <row r="32" spans="1:14">
      <c r="A32" s="1"/>
      <c r="B32" s="1" t="s">
        <v>56</v>
      </c>
      <c r="C32" s="1"/>
      <c r="D32" s="9">
        <v>132425</v>
      </c>
      <c r="E32" s="11"/>
      <c r="F32" s="77">
        <f t="shared" si="0"/>
        <v>3.0000000000000001E-3</v>
      </c>
      <c r="G32" s="1"/>
      <c r="H32" s="9">
        <f>'pg 6-7 GF by Function'!T91</f>
        <v>80000</v>
      </c>
      <c r="I32" s="9"/>
      <c r="J32" s="118">
        <f t="shared" si="1"/>
        <v>2E-3</v>
      </c>
      <c r="K32" s="9"/>
      <c r="L32" s="9">
        <f t="shared" si="2"/>
        <v>-52425</v>
      </c>
      <c r="M32" s="9"/>
      <c r="N32" s="118">
        <f t="shared" si="3"/>
        <v>-0.3958844629035303</v>
      </c>
    </row>
    <row r="33" spans="1:14">
      <c r="A33" s="1"/>
      <c r="B33" s="1" t="s">
        <v>7</v>
      </c>
      <c r="C33" s="1"/>
      <c r="D33" s="55">
        <v>160948</v>
      </c>
      <c r="E33" s="11"/>
      <c r="F33" s="78">
        <f t="shared" si="0"/>
        <v>4.0000000000000001E-3</v>
      </c>
      <c r="G33" s="1"/>
      <c r="H33" s="55">
        <f>'pg 6-7 GF by Function'!V91</f>
        <v>125255</v>
      </c>
      <c r="I33" s="9"/>
      <c r="J33" s="118">
        <f t="shared" si="1"/>
        <v>3.0000000000000001E-3</v>
      </c>
      <c r="K33" s="9"/>
      <c r="L33" s="55">
        <f t="shared" si="2"/>
        <v>-35693</v>
      </c>
      <c r="M33" s="9"/>
      <c r="N33" s="118">
        <f t="shared" si="3"/>
        <v>-0.22176727887267939</v>
      </c>
    </row>
    <row r="34" spans="1:14" ht="13.5" thickBot="1">
      <c r="A34" s="1"/>
      <c r="B34" s="3" t="s">
        <v>2</v>
      </c>
      <c r="C34" s="1"/>
      <c r="D34" s="36">
        <f>SUM(D28:D33)</f>
        <v>45705410</v>
      </c>
      <c r="E34" s="11"/>
      <c r="F34" s="79">
        <f>SUM(F28:F33)</f>
        <v>1</v>
      </c>
      <c r="G34" s="1"/>
      <c r="H34" s="36">
        <f>SUM(H28:H33)</f>
        <v>39795207</v>
      </c>
      <c r="I34" s="9"/>
      <c r="J34" s="146">
        <f>SUM(J28:J33)</f>
        <v>1</v>
      </c>
      <c r="K34" s="9"/>
      <c r="L34" s="36">
        <f t="shared" si="2"/>
        <v>-5910203</v>
      </c>
      <c r="M34" s="9"/>
      <c r="N34" s="147">
        <f t="shared" si="3"/>
        <v>-0.1293107971244542</v>
      </c>
    </row>
    <row r="35" spans="1:14" ht="13.5" thickTop="1">
      <c r="A35" s="1"/>
      <c r="B35" s="1"/>
      <c r="C35" s="1"/>
      <c r="D35" s="1"/>
      <c r="E35" s="1"/>
      <c r="F35" s="1"/>
      <c r="G35" s="1"/>
      <c r="H35" s="1"/>
      <c r="I35" s="1"/>
      <c r="J35" s="1"/>
      <c r="K35" s="1"/>
      <c r="L35" s="1"/>
      <c r="M35" s="1"/>
      <c r="N35" s="1"/>
    </row>
    <row r="36" spans="1:14">
      <c r="A36" s="1"/>
      <c r="B36" s="1"/>
      <c r="C36" s="1"/>
      <c r="D36" s="1"/>
      <c r="E36" s="1"/>
      <c r="F36" s="1"/>
      <c r="G36" s="1"/>
      <c r="H36" s="1"/>
      <c r="I36" s="1"/>
      <c r="J36" s="1"/>
      <c r="K36" s="1"/>
      <c r="L36" s="1"/>
      <c r="M36" s="1"/>
      <c r="N36" s="1"/>
    </row>
    <row r="37" spans="1:14">
      <c r="A37" s="1"/>
      <c r="B37" s="11"/>
      <c r="C37" s="1"/>
      <c r="D37"/>
      <c r="E37" s="1"/>
      <c r="F37" s="1"/>
      <c r="G37" s="1"/>
      <c r="H37" s="1"/>
      <c r="I37" s="1"/>
      <c r="J37" s="1"/>
      <c r="K37" s="1"/>
      <c r="L37" s="1"/>
      <c r="M37" s="1"/>
      <c r="N37" s="1"/>
    </row>
    <row r="38" spans="1:14">
      <c r="A38" s="1"/>
      <c r="B38" s="1"/>
      <c r="C38" s="1"/>
      <c r="D38"/>
      <c r="E38" s="1"/>
      <c r="F38" s="1"/>
      <c r="G38" s="1"/>
      <c r="H38" s="1"/>
      <c r="I38" s="1"/>
      <c r="J38" s="1"/>
      <c r="K38" s="1"/>
      <c r="L38" s="1"/>
      <c r="M38" s="1"/>
      <c r="N38" s="1"/>
    </row>
    <row r="39" spans="1:14">
      <c r="A39" s="1"/>
      <c r="B39" s="1"/>
      <c r="C39" s="1"/>
      <c r="D39"/>
      <c r="E39" s="1"/>
      <c r="F39" s="1"/>
      <c r="G39" s="1"/>
      <c r="H39" s="1"/>
      <c r="I39" s="1"/>
      <c r="J39" s="1"/>
      <c r="K39" s="1"/>
      <c r="L39" s="1"/>
      <c r="M39" s="1"/>
      <c r="N39" s="1"/>
    </row>
    <row r="40" spans="1:14">
      <c r="A40" s="1"/>
      <c r="B40" s="1"/>
      <c r="C40" s="1"/>
      <c r="D40" s="1"/>
      <c r="E40" s="1"/>
      <c r="F40" s="1"/>
      <c r="G40" s="1"/>
      <c r="H40" s="1"/>
      <c r="I40" s="1"/>
      <c r="J40" s="1"/>
      <c r="K40" s="1"/>
      <c r="L40" s="1"/>
      <c r="M40" s="1"/>
      <c r="N40" s="1"/>
    </row>
    <row r="41" spans="1:14">
      <c r="A41" s="1"/>
      <c r="B41" s="1"/>
      <c r="C41" s="1"/>
      <c r="D41" s="1"/>
      <c r="E41" s="1"/>
      <c r="F41" s="1"/>
      <c r="G41" s="1"/>
      <c r="H41" s="1"/>
      <c r="I41" s="1"/>
      <c r="J41" s="1"/>
      <c r="K41" s="1"/>
      <c r="L41" s="1"/>
      <c r="M41" s="1"/>
      <c r="N41" s="1"/>
    </row>
    <row r="42" spans="1:14">
      <c r="A42" s="1"/>
      <c r="B42" s="1"/>
      <c r="C42" s="1"/>
      <c r="D42" s="1"/>
      <c r="E42" s="1"/>
      <c r="F42" s="1"/>
      <c r="G42" s="1"/>
      <c r="H42" s="1"/>
      <c r="I42" s="1"/>
      <c r="J42" s="1"/>
      <c r="K42" s="1"/>
      <c r="L42" s="1"/>
      <c r="M42" s="1"/>
      <c r="N42" s="1"/>
    </row>
  </sheetData>
  <mergeCells count="1">
    <mergeCell ref="A1:N1"/>
  </mergeCells>
  <phoneticPr fontId="0" type="noConversion"/>
  <printOptions horizontalCentered="1"/>
  <pageMargins left="0.25" right="0.25" top="0.25" bottom="0.25" header="0.5" footer="0.5"/>
  <pageSetup firstPageNumber="15" orientation="landscape" useFirstPageNumber="1" r:id="rId1"/>
  <headerFooter alignWithMargins="0">
    <oddFooter>&amp;CPage 5</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tabColor rgb="FFFFC000"/>
  </sheetPr>
  <dimension ref="C1:X103"/>
  <sheetViews>
    <sheetView zoomScaleNormal="100" workbookViewId="0">
      <pane xSplit="3" ySplit="8" topLeftCell="D84" activePane="bottomRight" state="frozen"/>
      <selection pane="topRight" activeCell="D1" sqref="D1"/>
      <selection pane="bottomLeft" activeCell="A9" sqref="A9"/>
      <selection pane="bottomRight" activeCell="J34" sqref="J34"/>
    </sheetView>
  </sheetViews>
  <sheetFormatPr defaultRowHeight="12.75"/>
  <cols>
    <col min="1" max="1" width="2.85546875" customWidth="1"/>
    <col min="2" max="2" width="11.7109375" customWidth="1"/>
    <col min="3" max="3" width="4.28515625" customWidth="1"/>
    <col min="4" max="4" width="31.85546875" customWidth="1"/>
    <col min="5" max="5" width="1.7109375" customWidth="1"/>
    <col min="6" max="6" width="11.7109375" customWidth="1"/>
    <col min="7" max="7" width="0.85546875" hidden="1" customWidth="1"/>
    <col min="8" max="8" width="11.7109375" hidden="1" customWidth="1"/>
    <col min="9" max="9" width="0.85546875" customWidth="1"/>
    <col min="10" max="10" width="11.7109375" customWidth="1"/>
    <col min="11" max="11" width="0.85546875" customWidth="1"/>
    <col min="12" max="12" width="11.7109375" customWidth="1"/>
    <col min="13" max="13" width="0.85546875" customWidth="1"/>
    <col min="14" max="14" width="13.7109375" customWidth="1"/>
    <col min="15" max="15" width="0.85546875" customWidth="1"/>
    <col min="16" max="16" width="11.7109375" customWidth="1"/>
    <col min="17" max="17" width="0.85546875" customWidth="1"/>
    <col min="18" max="18" width="11.7109375" customWidth="1"/>
    <col min="19" max="19" width="0.85546875" customWidth="1"/>
    <col min="20" max="20" width="11.7109375" customWidth="1"/>
    <col min="21" max="21" width="0.85546875" customWidth="1"/>
    <col min="22" max="22" width="11.7109375" customWidth="1"/>
    <col min="24" max="24" width="10.7109375" bestFit="1" customWidth="1"/>
  </cols>
  <sheetData>
    <row r="1" spans="3:24" ht="18">
      <c r="C1" s="57" t="s">
        <v>232</v>
      </c>
      <c r="D1" s="10"/>
      <c r="E1" s="10"/>
      <c r="F1" s="10"/>
      <c r="G1" s="10"/>
      <c r="H1" s="10"/>
      <c r="I1" s="10"/>
      <c r="J1" s="10"/>
      <c r="K1" s="10"/>
      <c r="L1" s="10"/>
      <c r="M1" s="10"/>
      <c r="N1" s="10"/>
      <c r="O1" s="10"/>
      <c r="P1" s="10"/>
      <c r="Q1" s="10"/>
      <c r="R1" s="10"/>
      <c r="S1" s="10"/>
      <c r="T1" s="10"/>
      <c r="U1" s="10"/>
      <c r="V1" s="10"/>
      <c r="W1" s="10"/>
    </row>
    <row r="2" spans="3:24">
      <c r="C2" s="48" t="s">
        <v>325</v>
      </c>
      <c r="D2" s="10"/>
      <c r="E2" s="10"/>
      <c r="F2" s="10"/>
      <c r="G2" s="10"/>
      <c r="H2" s="10"/>
      <c r="I2" s="10"/>
      <c r="J2" s="10"/>
      <c r="K2" s="10"/>
      <c r="L2" s="10"/>
      <c r="M2" s="10"/>
      <c r="N2" s="10"/>
      <c r="O2" s="10"/>
      <c r="P2" s="10"/>
      <c r="Q2" s="10"/>
      <c r="R2" s="10"/>
      <c r="S2" s="10"/>
      <c r="T2" s="10"/>
      <c r="U2" s="10"/>
      <c r="V2" s="10"/>
      <c r="W2" s="10"/>
    </row>
    <row r="3" spans="3:24">
      <c r="C3" s="7" t="s">
        <v>119</v>
      </c>
      <c r="D3" s="2"/>
      <c r="E3" s="2"/>
      <c r="F3" s="140"/>
      <c r="G3" s="2"/>
      <c r="H3" s="2"/>
      <c r="I3" s="2"/>
      <c r="J3" s="2"/>
      <c r="K3" s="2"/>
      <c r="L3" s="2"/>
      <c r="M3" s="2"/>
      <c r="N3" s="2"/>
      <c r="O3" s="2"/>
      <c r="P3" s="2"/>
      <c r="Q3" s="2"/>
      <c r="R3" s="2"/>
      <c r="S3" s="2"/>
      <c r="T3" s="2"/>
      <c r="U3" s="2"/>
      <c r="V3" s="2"/>
      <c r="W3" s="2"/>
    </row>
    <row r="4" spans="3:24">
      <c r="C4" s="1"/>
      <c r="D4" s="1"/>
      <c r="E4" s="1"/>
      <c r="F4" s="60"/>
      <c r="G4" s="1"/>
      <c r="H4" s="1"/>
      <c r="I4" s="1"/>
      <c r="J4" s="1"/>
      <c r="K4" s="1"/>
      <c r="L4" s="156" t="s">
        <v>326</v>
      </c>
      <c r="M4" s="1"/>
      <c r="N4" s="1"/>
      <c r="O4" s="1"/>
      <c r="P4" s="1"/>
      <c r="Q4" s="1"/>
      <c r="R4" s="1"/>
      <c r="S4" s="1"/>
      <c r="T4" s="1"/>
      <c r="U4" s="1"/>
      <c r="V4" s="1"/>
    </row>
    <row r="5" spans="3:24">
      <c r="C5" s="1"/>
      <c r="D5" s="1"/>
      <c r="E5" s="1"/>
      <c r="I5" s="1"/>
      <c r="J5" s="49"/>
      <c r="K5" s="49"/>
      <c r="L5" s="49"/>
      <c r="M5" s="49"/>
      <c r="N5" s="49"/>
      <c r="O5" s="49"/>
      <c r="P5" s="49"/>
      <c r="Q5" s="49"/>
      <c r="R5" s="49"/>
      <c r="S5" s="49"/>
      <c r="T5" s="49"/>
      <c r="U5" s="49"/>
      <c r="V5" s="49"/>
    </row>
    <row r="6" spans="3:24">
      <c r="C6" s="1"/>
      <c r="D6" s="1"/>
      <c r="E6" s="1"/>
      <c r="F6" s="102" t="s">
        <v>310</v>
      </c>
      <c r="G6" s="47"/>
      <c r="H6" s="47" t="s">
        <v>93</v>
      </c>
      <c r="I6" s="1"/>
      <c r="J6" s="141" t="s">
        <v>326</v>
      </c>
      <c r="K6" s="141"/>
      <c r="L6" s="141"/>
      <c r="M6" s="141"/>
      <c r="N6" s="141"/>
      <c r="O6" s="141"/>
      <c r="P6" s="141"/>
      <c r="Q6" s="141"/>
      <c r="R6" s="141"/>
      <c r="S6" s="141"/>
      <c r="T6" s="141"/>
      <c r="U6" s="141"/>
      <c r="V6" s="141"/>
      <c r="X6" t="s">
        <v>368</v>
      </c>
    </row>
    <row r="7" spans="3:24">
      <c r="C7" s="1"/>
      <c r="D7" s="1"/>
      <c r="E7" s="1"/>
      <c r="F7" s="102" t="s">
        <v>307</v>
      </c>
      <c r="G7" s="47"/>
      <c r="H7" s="47"/>
      <c r="I7" s="1"/>
      <c r="J7" s="104"/>
      <c r="K7" s="107"/>
      <c r="L7" s="107"/>
      <c r="M7" s="107"/>
      <c r="N7" s="142" t="s">
        <v>12</v>
      </c>
      <c r="O7" s="107"/>
      <c r="P7" s="142" t="s">
        <v>24</v>
      </c>
      <c r="Q7" s="107"/>
      <c r="R7" s="142" t="s">
        <v>112</v>
      </c>
      <c r="S7" s="107"/>
      <c r="T7" s="142" t="s">
        <v>115</v>
      </c>
      <c r="U7" s="107"/>
      <c r="V7" s="107"/>
    </row>
    <row r="8" spans="3:24">
      <c r="C8" s="1"/>
      <c r="D8" s="4" t="s">
        <v>13</v>
      </c>
      <c r="E8" s="1"/>
      <c r="F8" s="76" t="s">
        <v>199</v>
      </c>
      <c r="G8" s="47"/>
      <c r="H8" s="46"/>
      <c r="I8" s="1"/>
      <c r="J8" s="105" t="s">
        <v>2</v>
      </c>
      <c r="K8" s="107"/>
      <c r="L8" s="143" t="s">
        <v>14</v>
      </c>
      <c r="M8" s="107"/>
      <c r="N8" s="143" t="s">
        <v>15</v>
      </c>
      <c r="O8" s="107"/>
      <c r="P8" s="143" t="s">
        <v>23</v>
      </c>
      <c r="Q8" s="107"/>
      <c r="R8" s="143" t="s">
        <v>113</v>
      </c>
      <c r="S8" s="107"/>
      <c r="T8" s="143" t="s">
        <v>114</v>
      </c>
      <c r="U8" s="107"/>
      <c r="V8" s="143" t="s">
        <v>7</v>
      </c>
    </row>
    <row r="9" spans="3:24">
      <c r="C9" s="1"/>
      <c r="D9" s="1"/>
      <c r="E9" s="1"/>
      <c r="F9" s="60"/>
      <c r="G9" s="11"/>
      <c r="H9" s="11"/>
      <c r="I9" s="1"/>
      <c r="J9" s="107"/>
      <c r="K9" s="107"/>
      <c r="L9" s="107"/>
      <c r="M9" s="107"/>
      <c r="N9" s="107"/>
      <c r="O9" s="107"/>
      <c r="P9" s="107"/>
      <c r="Q9" s="107"/>
      <c r="R9" s="107"/>
      <c r="S9" s="107"/>
      <c r="T9" s="107"/>
      <c r="U9" s="107"/>
      <c r="V9" s="107"/>
    </row>
    <row r="10" spans="3:24">
      <c r="C10" s="51">
        <v>111</v>
      </c>
      <c r="D10" s="1" t="s">
        <v>3</v>
      </c>
      <c r="E10" s="1"/>
      <c r="F10" s="9">
        <v>9185763</v>
      </c>
      <c r="G10" s="80"/>
      <c r="H10" s="80">
        <v>0</v>
      </c>
      <c r="I10" s="1"/>
      <c r="J10" s="107">
        <f>SUM(L10:V10)</f>
        <v>8897140</v>
      </c>
      <c r="K10" s="107"/>
      <c r="L10" s="107">
        <v>5444111</v>
      </c>
      <c r="M10" s="107">
        <v>0</v>
      </c>
      <c r="N10" s="107">
        <v>3146213</v>
      </c>
      <c r="O10" s="107"/>
      <c r="P10" s="107">
        <v>208391</v>
      </c>
      <c r="Q10" s="107"/>
      <c r="R10" s="107">
        <v>98425</v>
      </c>
      <c r="S10" s="107"/>
      <c r="T10" s="107">
        <v>0</v>
      </c>
      <c r="U10" s="107"/>
      <c r="V10" s="107">
        <v>0</v>
      </c>
    </row>
    <row r="11" spans="3:24">
      <c r="C11" s="51">
        <v>112</v>
      </c>
      <c r="D11" s="1" t="s">
        <v>4</v>
      </c>
      <c r="E11" s="1"/>
      <c r="F11" s="9">
        <v>2945236</v>
      </c>
      <c r="G11" s="80"/>
      <c r="H11" s="80">
        <v>0</v>
      </c>
      <c r="I11" s="1"/>
      <c r="J11" s="107">
        <f>SUM(L11:V11)</f>
        <v>2935440</v>
      </c>
      <c r="K11" s="107"/>
      <c r="L11" s="107">
        <v>1751613</v>
      </c>
      <c r="M11" s="107"/>
      <c r="N11" s="107">
        <v>1050902</v>
      </c>
      <c r="O11" s="107"/>
      <c r="P11" s="107">
        <f>73587+2500</f>
        <v>76087</v>
      </c>
      <c r="Q11" s="107"/>
      <c r="R11" s="107">
        <v>56838</v>
      </c>
      <c r="S11" s="107"/>
      <c r="T11" s="107">
        <v>0</v>
      </c>
      <c r="U11" s="107"/>
      <c r="V11" s="107">
        <v>0</v>
      </c>
    </row>
    <row r="12" spans="3:24">
      <c r="C12" s="51">
        <v>113</v>
      </c>
      <c r="D12" s="1" t="s">
        <v>26</v>
      </c>
      <c r="E12" s="1"/>
      <c r="F12" s="9">
        <v>5386476</v>
      </c>
      <c r="G12" s="80"/>
      <c r="H12" s="81">
        <v>0</v>
      </c>
      <c r="I12" s="1"/>
      <c r="J12" s="107">
        <f>SUM(L12:V12)</f>
        <v>5092197</v>
      </c>
      <c r="K12" s="107"/>
      <c r="L12" s="107">
        <v>2457580</v>
      </c>
      <c r="M12" s="107"/>
      <c r="N12" s="107">
        <v>1369494</v>
      </c>
      <c r="O12" s="107"/>
      <c r="P12" s="107">
        <f>217366+915000</f>
        <v>1132366</v>
      </c>
      <c r="Q12" s="107"/>
      <c r="R12" s="107">
        <v>131257</v>
      </c>
      <c r="S12" s="107"/>
      <c r="T12" s="107">
        <v>0</v>
      </c>
      <c r="U12" s="107"/>
      <c r="V12" s="107">
        <v>1500</v>
      </c>
    </row>
    <row r="13" spans="3:24">
      <c r="C13" s="52" t="s">
        <v>245</v>
      </c>
      <c r="D13" s="60" t="s">
        <v>279</v>
      </c>
      <c r="E13" s="1"/>
      <c r="F13" s="9">
        <v>560500</v>
      </c>
      <c r="G13" s="80"/>
      <c r="H13" s="80"/>
      <c r="I13" s="1"/>
      <c r="J13" s="107">
        <f t="shared" ref="J13:J14" si="0">SUM(L13:V13)</f>
        <v>558966</v>
      </c>
      <c r="K13" s="107"/>
      <c r="L13" s="107">
        <v>355549</v>
      </c>
      <c r="M13" s="107"/>
      <c r="N13" s="107">
        <v>201555</v>
      </c>
      <c r="O13" s="107"/>
      <c r="P13" s="107">
        <v>1101</v>
      </c>
      <c r="Q13" s="107"/>
      <c r="R13" s="107">
        <v>761</v>
      </c>
      <c r="S13" s="107"/>
      <c r="T13" s="107">
        <v>0</v>
      </c>
      <c r="U13" s="107"/>
      <c r="V13" s="107">
        <v>0</v>
      </c>
    </row>
    <row r="14" spans="3:24">
      <c r="C14" s="51" t="s">
        <v>120</v>
      </c>
      <c r="D14" s="1" t="s">
        <v>101</v>
      </c>
      <c r="E14" s="1"/>
      <c r="F14" s="55">
        <v>428900</v>
      </c>
      <c r="G14" s="80"/>
      <c r="H14" s="80"/>
      <c r="I14" s="1"/>
      <c r="J14" s="108">
        <f t="shared" si="0"/>
        <v>26498</v>
      </c>
      <c r="K14" s="107"/>
      <c r="L14" s="108">
        <v>17916</v>
      </c>
      <c r="M14" s="107"/>
      <c r="N14" s="108">
        <v>8582</v>
      </c>
      <c r="O14" s="107">
        <v>0</v>
      </c>
      <c r="P14" s="108">
        <v>0</v>
      </c>
      <c r="Q14" s="107"/>
      <c r="R14" s="108">
        <v>0</v>
      </c>
      <c r="S14" s="107"/>
      <c r="T14" s="108">
        <v>0</v>
      </c>
      <c r="U14" s="107"/>
      <c r="V14" s="108">
        <v>0</v>
      </c>
    </row>
    <row r="15" spans="3:24">
      <c r="C15" s="51"/>
      <c r="D15" s="1" t="s">
        <v>121</v>
      </c>
      <c r="E15" s="1"/>
      <c r="F15" s="55">
        <f>SUM(F10:F14)</f>
        <v>18506875</v>
      </c>
      <c r="G15" s="80"/>
      <c r="H15" s="81">
        <f>SUM(H10:H12)</f>
        <v>0</v>
      </c>
      <c r="I15" s="1"/>
      <c r="J15" s="108">
        <f>SUM(J10:J14)</f>
        <v>17510241</v>
      </c>
      <c r="K15" s="107">
        <f t="shared" ref="K15:V15" si="1">SUM(K10:K14)</f>
        <v>0</v>
      </c>
      <c r="L15" s="108">
        <f>SUM(L10:L14)</f>
        <v>10026769</v>
      </c>
      <c r="M15" s="107">
        <f t="shared" si="1"/>
        <v>0</v>
      </c>
      <c r="N15" s="108">
        <f>SUM(N10:N14)</f>
        <v>5776746</v>
      </c>
      <c r="O15" s="107">
        <f t="shared" si="1"/>
        <v>0</v>
      </c>
      <c r="P15" s="108">
        <f t="shared" si="1"/>
        <v>1417945</v>
      </c>
      <c r="Q15" s="107">
        <f t="shared" si="1"/>
        <v>0</v>
      </c>
      <c r="R15" s="108">
        <f t="shared" si="1"/>
        <v>287281</v>
      </c>
      <c r="S15" s="107">
        <f t="shared" si="1"/>
        <v>0</v>
      </c>
      <c r="T15" s="108">
        <f t="shared" si="1"/>
        <v>0</v>
      </c>
      <c r="U15" s="107">
        <f t="shared" si="1"/>
        <v>0</v>
      </c>
      <c r="V15" s="108">
        <f t="shared" si="1"/>
        <v>1500</v>
      </c>
    </row>
    <row r="16" spans="3:24">
      <c r="C16" s="51"/>
      <c r="D16" s="1"/>
      <c r="E16" s="1"/>
      <c r="F16" s="9"/>
      <c r="G16" s="80"/>
      <c r="H16" s="80"/>
      <c r="I16" s="1"/>
      <c r="J16" s="107"/>
      <c r="K16" s="107"/>
      <c r="L16" s="107"/>
      <c r="M16" s="107"/>
      <c r="N16" s="107"/>
      <c r="O16" s="107"/>
      <c r="P16" s="107"/>
      <c r="Q16" s="107"/>
      <c r="R16" s="107"/>
      <c r="S16" s="107"/>
      <c r="T16" s="107"/>
      <c r="U16" s="107"/>
      <c r="V16" s="107"/>
    </row>
    <row r="17" spans="3:22">
      <c r="C17" s="51">
        <v>122</v>
      </c>
      <c r="D17" s="1" t="s">
        <v>5</v>
      </c>
      <c r="E17" s="1"/>
      <c r="F17" s="9">
        <v>4121986</v>
      </c>
      <c r="G17" s="80"/>
      <c r="H17" s="80">
        <v>0</v>
      </c>
      <c r="I17" s="1"/>
      <c r="J17" s="107">
        <f>SUM(L17:V17)</f>
        <v>3723007</v>
      </c>
      <c r="K17" s="107"/>
      <c r="L17" s="107">
        <v>2026794</v>
      </c>
      <c r="M17" s="107"/>
      <c r="N17" s="107">
        <v>1350963</v>
      </c>
      <c r="O17" s="107"/>
      <c r="P17" s="107">
        <v>344750</v>
      </c>
      <c r="Q17" s="107"/>
      <c r="R17" s="107">
        <v>500</v>
      </c>
      <c r="S17" s="107"/>
      <c r="T17" s="107">
        <v>0</v>
      </c>
      <c r="U17" s="107"/>
      <c r="V17" s="107">
        <v>0</v>
      </c>
    </row>
    <row r="18" spans="3:22">
      <c r="C18" s="51">
        <v>125</v>
      </c>
      <c r="D18" s="1" t="s">
        <v>116</v>
      </c>
      <c r="E18" s="1"/>
      <c r="F18" s="9">
        <v>2245857</v>
      </c>
      <c r="G18" s="80"/>
      <c r="H18" s="81">
        <v>0</v>
      </c>
      <c r="I18" s="1"/>
      <c r="J18" s="107">
        <f>SUM(L18:V18)</f>
        <v>2152182</v>
      </c>
      <c r="K18" s="107"/>
      <c r="L18" s="107">
        <v>1267008</v>
      </c>
      <c r="M18" s="107"/>
      <c r="N18" s="107">
        <v>804101</v>
      </c>
      <c r="O18" s="107"/>
      <c r="P18" s="107">
        <v>61073</v>
      </c>
      <c r="Q18" s="107"/>
      <c r="R18" s="107">
        <v>20000</v>
      </c>
      <c r="S18" s="107"/>
      <c r="T18" s="107">
        <v>0</v>
      </c>
      <c r="U18" s="107"/>
      <c r="V18" s="107">
        <v>0</v>
      </c>
    </row>
    <row r="19" spans="3:22">
      <c r="C19" s="51" t="s">
        <v>122</v>
      </c>
      <c r="D19" s="1" t="s">
        <v>111</v>
      </c>
      <c r="E19" s="1"/>
      <c r="F19" s="55">
        <v>6000</v>
      </c>
      <c r="G19" s="80"/>
      <c r="H19" s="80"/>
      <c r="I19" s="1"/>
      <c r="J19" s="108">
        <f>SUM(L19:V19)</f>
        <v>90000</v>
      </c>
      <c r="K19" s="107"/>
      <c r="L19" s="108">
        <v>0</v>
      </c>
      <c r="M19" s="107"/>
      <c r="N19" s="108">
        <v>0</v>
      </c>
      <c r="O19" s="107"/>
      <c r="P19" s="108">
        <v>0</v>
      </c>
      <c r="Q19" s="107"/>
      <c r="R19" s="108">
        <v>0</v>
      </c>
      <c r="S19" s="107"/>
      <c r="T19" s="108">
        <v>80000</v>
      </c>
      <c r="U19" s="107"/>
      <c r="V19" s="108">
        <v>10000</v>
      </c>
    </row>
    <row r="20" spans="3:22">
      <c r="C20" s="51"/>
      <c r="D20" s="1" t="s">
        <v>123</v>
      </c>
      <c r="E20" s="1"/>
      <c r="F20" s="55">
        <f>SUM(F17:F19)</f>
        <v>6373843</v>
      </c>
      <c r="G20" s="80"/>
      <c r="H20" s="81">
        <f>SUM(H17:H18)</f>
        <v>0</v>
      </c>
      <c r="I20" s="1"/>
      <c r="J20" s="108">
        <f>SUM(J17:J19)</f>
        <v>5965189</v>
      </c>
      <c r="K20" s="107"/>
      <c r="L20" s="108">
        <f>SUM(L17:L19)</f>
        <v>3293802</v>
      </c>
      <c r="M20" s="107"/>
      <c r="N20" s="108">
        <f>SUM(N17:N19)</f>
        <v>2155064</v>
      </c>
      <c r="O20" s="107"/>
      <c r="P20" s="108">
        <f>SUM(P17:P19)</f>
        <v>405823</v>
      </c>
      <c r="Q20" s="107"/>
      <c r="R20" s="108">
        <f>SUM(R17:R19)</f>
        <v>20500</v>
      </c>
      <c r="S20" s="107"/>
      <c r="T20" s="108">
        <f>SUM(T17:T19)</f>
        <v>80000</v>
      </c>
      <c r="U20" s="107"/>
      <c r="V20" s="108">
        <f>SUM(V17:V19)</f>
        <v>10000</v>
      </c>
    </row>
    <row r="21" spans="3:22">
      <c r="C21" s="51"/>
      <c r="D21" s="1"/>
      <c r="E21" s="1"/>
      <c r="F21" s="9"/>
      <c r="G21" s="80"/>
      <c r="H21" s="80"/>
      <c r="I21" s="1"/>
      <c r="J21" s="107"/>
      <c r="K21" s="107"/>
      <c r="L21" s="107"/>
      <c r="M21" s="107"/>
      <c r="N21" s="107"/>
      <c r="O21" s="107"/>
      <c r="P21" s="107"/>
      <c r="Q21" s="107"/>
      <c r="R21" s="107"/>
      <c r="S21" s="107"/>
      <c r="T21" s="107"/>
      <c r="U21" s="107"/>
      <c r="V21" s="107" t="s">
        <v>27</v>
      </c>
    </row>
    <row r="22" spans="3:22">
      <c r="C22" s="51" t="s">
        <v>161</v>
      </c>
      <c r="D22" s="60" t="s">
        <v>246</v>
      </c>
      <c r="E22" s="1"/>
      <c r="F22" s="55">
        <v>692925</v>
      </c>
      <c r="G22" s="80"/>
      <c r="H22" s="80"/>
      <c r="I22" s="1"/>
      <c r="J22" s="108">
        <f>SUM(L22:V22)</f>
        <v>457869</v>
      </c>
      <c r="K22" s="107"/>
      <c r="L22" s="108">
        <v>351850</v>
      </c>
      <c r="M22" s="107"/>
      <c r="N22" s="108">
        <v>86919</v>
      </c>
      <c r="O22" s="107"/>
      <c r="P22" s="108">
        <f>2100+12000</f>
        <v>14100</v>
      </c>
      <c r="Q22" s="107"/>
      <c r="R22" s="108">
        <v>5000</v>
      </c>
      <c r="S22" s="107"/>
      <c r="T22" s="108">
        <v>0</v>
      </c>
      <c r="U22" s="107"/>
      <c r="V22" s="108">
        <v>0</v>
      </c>
    </row>
    <row r="23" spans="3:22">
      <c r="C23" s="51"/>
      <c r="D23" s="1" t="s">
        <v>124</v>
      </c>
      <c r="E23" s="1"/>
      <c r="F23" s="74">
        <f>SUM(F22)</f>
        <v>692925</v>
      </c>
      <c r="G23" s="80"/>
      <c r="H23" s="80"/>
      <c r="I23" s="1"/>
      <c r="J23" s="169">
        <f>SUM(J22:J22)</f>
        <v>457869</v>
      </c>
      <c r="K23" s="107">
        <f t="shared" ref="K23:U23" si="2">SUM(K22)</f>
        <v>0</v>
      </c>
      <c r="L23" s="169">
        <f>SUM(L22:L22)</f>
        <v>351850</v>
      </c>
      <c r="M23" s="107">
        <f t="shared" si="2"/>
        <v>0</v>
      </c>
      <c r="N23" s="169">
        <f>SUM(N22:N22)</f>
        <v>86919</v>
      </c>
      <c r="O23" s="107">
        <f t="shared" si="2"/>
        <v>0</v>
      </c>
      <c r="P23" s="169">
        <f>SUM(P22:P22)</f>
        <v>14100</v>
      </c>
      <c r="Q23" s="107">
        <f t="shared" si="2"/>
        <v>0</v>
      </c>
      <c r="R23" s="169">
        <f>SUM(R22:R22)</f>
        <v>5000</v>
      </c>
      <c r="S23" s="107">
        <f t="shared" si="2"/>
        <v>0</v>
      </c>
      <c r="T23" s="169">
        <f>SUM(T22:T22)</f>
        <v>0</v>
      </c>
      <c r="U23" s="107">
        <f t="shared" si="2"/>
        <v>0</v>
      </c>
      <c r="V23" s="169">
        <f>SUM(V22:V22)</f>
        <v>0</v>
      </c>
    </row>
    <row r="24" spans="3:22">
      <c r="C24" s="51"/>
      <c r="D24" s="1"/>
      <c r="E24" s="1"/>
      <c r="F24" s="9"/>
      <c r="G24" s="80"/>
      <c r="H24" s="80"/>
      <c r="I24" s="1"/>
      <c r="J24" s="107"/>
      <c r="K24" s="107"/>
      <c r="L24" s="107"/>
      <c r="M24" s="107"/>
      <c r="N24" s="107"/>
      <c r="O24" s="107"/>
      <c r="P24" s="107"/>
      <c r="Q24" s="107"/>
      <c r="R24" s="107"/>
      <c r="S24" s="107"/>
      <c r="T24" s="107"/>
      <c r="U24" s="107"/>
      <c r="V24" s="107"/>
    </row>
    <row r="25" spans="3:22">
      <c r="C25" s="51"/>
      <c r="D25" s="1" t="s">
        <v>125</v>
      </c>
      <c r="E25" s="1"/>
      <c r="F25" s="55">
        <f>F15+F20+F23</f>
        <v>25573643</v>
      </c>
      <c r="G25" s="80"/>
      <c r="H25" s="81">
        <f>SUM(H15+H20)</f>
        <v>0</v>
      </c>
      <c r="I25" s="1"/>
      <c r="J25" s="108">
        <f>SUM(J15+J20+J23)</f>
        <v>23933299</v>
      </c>
      <c r="K25" s="107">
        <f t="shared" ref="K25:U25" si="3">SUM(K15+K20+K23)</f>
        <v>0</v>
      </c>
      <c r="L25" s="108">
        <f>SUM(L15+L20+L23)</f>
        <v>13672421</v>
      </c>
      <c r="M25" s="107">
        <f t="shared" si="3"/>
        <v>0</v>
      </c>
      <c r="N25" s="108">
        <f>SUM(N15+N20+N23)</f>
        <v>8018729</v>
      </c>
      <c r="O25" s="107">
        <f t="shared" si="3"/>
        <v>0</v>
      </c>
      <c r="P25" s="108">
        <f>SUM(P15+P20+P23)</f>
        <v>1837868</v>
      </c>
      <c r="Q25" s="107">
        <f t="shared" si="3"/>
        <v>0</v>
      </c>
      <c r="R25" s="108">
        <f>SUM(R15+R20+R23)</f>
        <v>312781</v>
      </c>
      <c r="S25" s="107">
        <f t="shared" si="3"/>
        <v>0</v>
      </c>
      <c r="T25" s="108">
        <f>SUM(T15+T20+T23)</f>
        <v>80000</v>
      </c>
      <c r="U25" s="107">
        <f t="shared" si="3"/>
        <v>0</v>
      </c>
      <c r="V25" s="108">
        <f>SUM(V15+V20+V23)</f>
        <v>11500</v>
      </c>
    </row>
    <row r="26" spans="3:22">
      <c r="C26" s="51"/>
      <c r="D26" s="1"/>
      <c r="E26" s="1"/>
      <c r="F26" s="9"/>
      <c r="G26" s="80"/>
      <c r="H26" s="80"/>
      <c r="I26" s="1"/>
      <c r="J26" s="107"/>
      <c r="K26" s="107"/>
      <c r="L26" s="107"/>
      <c r="M26" s="107"/>
      <c r="N26" s="107"/>
      <c r="O26" s="107"/>
      <c r="P26" s="107"/>
      <c r="Q26" s="107"/>
      <c r="R26" s="107"/>
      <c r="S26" s="107"/>
      <c r="T26" s="107"/>
      <c r="U26" s="107"/>
      <c r="V26" s="107"/>
    </row>
    <row r="27" spans="3:22">
      <c r="C27" s="52" t="s">
        <v>247</v>
      </c>
      <c r="D27" s="60" t="s">
        <v>280</v>
      </c>
      <c r="E27" s="1"/>
      <c r="F27" s="9">
        <v>13160</v>
      </c>
      <c r="G27" s="80"/>
      <c r="H27" s="80"/>
      <c r="I27" s="1"/>
      <c r="J27" s="107">
        <f>SUM(L27:V27)</f>
        <v>0</v>
      </c>
      <c r="K27" s="107"/>
      <c r="L27" s="107">
        <v>0</v>
      </c>
      <c r="M27" s="107"/>
      <c r="N27" s="107">
        <v>0</v>
      </c>
      <c r="O27" s="107"/>
      <c r="P27" s="107">
        <v>0</v>
      </c>
      <c r="Q27" s="107"/>
      <c r="R27" s="107">
        <v>0</v>
      </c>
      <c r="S27" s="107"/>
      <c r="T27" s="107">
        <v>0</v>
      </c>
      <c r="U27" s="107"/>
      <c r="V27" s="107">
        <v>0</v>
      </c>
    </row>
    <row r="28" spans="3:22">
      <c r="C28" s="51">
        <v>212</v>
      </c>
      <c r="D28" s="1" t="s">
        <v>117</v>
      </c>
      <c r="E28" s="1"/>
      <c r="F28" s="9">
        <v>539633</v>
      </c>
      <c r="G28" s="80"/>
      <c r="H28" s="80">
        <v>0</v>
      </c>
      <c r="I28" s="1"/>
      <c r="J28" s="107">
        <f t="shared" ref="J28:J33" si="4">SUM(L28:V28)</f>
        <v>730809</v>
      </c>
      <c r="K28" s="107"/>
      <c r="L28" s="107">
        <v>451003</v>
      </c>
      <c r="M28" s="107"/>
      <c r="N28" s="107">
        <v>279806</v>
      </c>
      <c r="O28" s="107"/>
      <c r="P28" s="107">
        <v>0</v>
      </c>
      <c r="Q28" s="107"/>
      <c r="R28" s="107">
        <v>0</v>
      </c>
      <c r="S28" s="107"/>
      <c r="T28" s="107">
        <v>0</v>
      </c>
      <c r="U28" s="107"/>
      <c r="V28" s="107">
        <v>0</v>
      </c>
    </row>
    <row r="29" spans="3:22" ht="12" customHeight="1">
      <c r="C29" s="51">
        <v>213</v>
      </c>
      <c r="D29" s="1" t="s">
        <v>17</v>
      </c>
      <c r="E29" s="1"/>
      <c r="F29" s="9">
        <v>11325</v>
      </c>
      <c r="G29" s="80"/>
      <c r="H29" s="80">
        <v>0</v>
      </c>
      <c r="I29" s="1"/>
      <c r="J29" s="107">
        <f t="shared" si="4"/>
        <v>0</v>
      </c>
      <c r="K29" s="107"/>
      <c r="L29" s="107">
        <v>0</v>
      </c>
      <c r="M29" s="107"/>
      <c r="N29" s="107">
        <v>0</v>
      </c>
      <c r="O29" s="107"/>
      <c r="P29" s="107">
        <v>0</v>
      </c>
      <c r="Q29" s="107"/>
      <c r="R29" s="107">
        <v>0</v>
      </c>
      <c r="S29" s="107"/>
      <c r="T29" s="107">
        <v>0</v>
      </c>
      <c r="U29" s="107"/>
      <c r="V29" s="107">
        <v>0</v>
      </c>
    </row>
    <row r="30" spans="3:22" ht="12" customHeight="1">
      <c r="C30" s="52" t="s">
        <v>248</v>
      </c>
      <c r="D30" s="60" t="s">
        <v>142</v>
      </c>
      <c r="E30" s="1"/>
      <c r="F30" s="9">
        <v>25868</v>
      </c>
      <c r="G30" s="80"/>
      <c r="H30" s="80"/>
      <c r="I30" s="1"/>
      <c r="J30" s="107">
        <f t="shared" si="4"/>
        <v>38905</v>
      </c>
      <c r="K30" s="107"/>
      <c r="L30" s="107">
        <v>20569</v>
      </c>
      <c r="M30" s="107"/>
      <c r="N30" s="107">
        <v>14836</v>
      </c>
      <c r="O30" s="107"/>
      <c r="P30" s="107">
        <v>3500</v>
      </c>
      <c r="Q30" s="107"/>
      <c r="R30" s="107">
        <v>0</v>
      </c>
      <c r="S30" s="107"/>
      <c r="T30" s="107">
        <v>0</v>
      </c>
      <c r="U30" s="107"/>
      <c r="V30" s="107">
        <v>0</v>
      </c>
    </row>
    <row r="31" spans="3:22" ht="12" customHeight="1">
      <c r="C31" s="52" t="s">
        <v>249</v>
      </c>
      <c r="D31" s="60" t="s">
        <v>281</v>
      </c>
      <c r="E31" s="1"/>
      <c r="F31" s="9">
        <v>522152</v>
      </c>
      <c r="G31" s="80"/>
      <c r="H31" s="80"/>
      <c r="I31" s="1"/>
      <c r="J31" s="107">
        <f t="shared" si="4"/>
        <v>45000</v>
      </c>
      <c r="K31" s="107"/>
      <c r="L31" s="107">
        <v>0</v>
      </c>
      <c r="M31" s="107"/>
      <c r="N31" s="107">
        <v>0</v>
      </c>
      <c r="O31" s="107"/>
      <c r="P31" s="107">
        <v>45000</v>
      </c>
      <c r="Q31" s="107"/>
      <c r="R31" s="107">
        <v>0</v>
      </c>
      <c r="S31" s="107"/>
      <c r="T31" s="107">
        <v>0</v>
      </c>
      <c r="U31" s="107"/>
      <c r="V31" s="107">
        <v>0</v>
      </c>
    </row>
    <row r="32" spans="3:22">
      <c r="C32" s="52" t="s">
        <v>250</v>
      </c>
      <c r="D32" s="60" t="s">
        <v>195</v>
      </c>
      <c r="E32" s="1"/>
      <c r="F32" s="9">
        <v>1663687</v>
      </c>
      <c r="G32" s="80"/>
      <c r="H32" s="80"/>
      <c r="I32" s="1"/>
      <c r="J32" s="107">
        <f t="shared" si="4"/>
        <v>922876</v>
      </c>
      <c r="K32" s="107"/>
      <c r="L32" s="107">
        <v>514875</v>
      </c>
      <c r="M32" s="107"/>
      <c r="N32" s="107">
        <v>321422</v>
      </c>
      <c r="O32" s="107"/>
      <c r="P32" s="107">
        <v>44842</v>
      </c>
      <c r="Q32" s="107"/>
      <c r="R32" s="107">
        <v>41737</v>
      </c>
      <c r="S32" s="107"/>
      <c r="T32" s="107">
        <v>0</v>
      </c>
      <c r="U32" s="107"/>
      <c r="V32" s="107">
        <v>0</v>
      </c>
    </row>
    <row r="33" spans="3:22">
      <c r="C33" s="51">
        <v>219</v>
      </c>
      <c r="D33" s="1" t="s">
        <v>16</v>
      </c>
      <c r="E33" s="1"/>
      <c r="F33" s="55">
        <v>472499</v>
      </c>
      <c r="G33" s="80"/>
      <c r="H33" s="80"/>
      <c r="I33" s="1"/>
      <c r="J33" s="108">
        <f t="shared" si="4"/>
        <v>190715</v>
      </c>
      <c r="K33" s="107"/>
      <c r="L33" s="108">
        <v>123200</v>
      </c>
      <c r="M33" s="107"/>
      <c r="N33" s="108">
        <v>58265</v>
      </c>
      <c r="O33" s="107"/>
      <c r="P33" s="108">
        <v>0</v>
      </c>
      <c r="Q33" s="107"/>
      <c r="R33" s="108">
        <v>6250</v>
      </c>
      <c r="S33" s="107"/>
      <c r="T33" s="108">
        <v>0</v>
      </c>
      <c r="U33" s="107"/>
      <c r="V33" s="108">
        <v>3000</v>
      </c>
    </row>
    <row r="34" spans="3:22">
      <c r="C34" s="51"/>
      <c r="D34" s="1" t="s">
        <v>126</v>
      </c>
      <c r="E34" s="1"/>
      <c r="F34" s="55">
        <f>SUM(F27:F33)</f>
        <v>3248324</v>
      </c>
      <c r="G34" s="80"/>
      <c r="H34" s="81">
        <v>0</v>
      </c>
      <c r="I34" s="1"/>
      <c r="J34" s="108">
        <f>SUM(J27:J33)</f>
        <v>1928305</v>
      </c>
      <c r="K34" s="107">
        <f t="shared" ref="K34:V34" si="5">SUM(K28:K33)</f>
        <v>0</v>
      </c>
      <c r="L34" s="108">
        <f>SUM(L27:L33)</f>
        <v>1109647</v>
      </c>
      <c r="M34" s="107">
        <f t="shared" si="5"/>
        <v>0</v>
      </c>
      <c r="N34" s="108">
        <f>SUM(N27:N33)</f>
        <v>674329</v>
      </c>
      <c r="O34" s="107">
        <f t="shared" si="5"/>
        <v>0</v>
      </c>
      <c r="P34" s="108">
        <f t="shared" si="5"/>
        <v>93342</v>
      </c>
      <c r="Q34" s="107">
        <f t="shared" si="5"/>
        <v>0</v>
      </c>
      <c r="R34" s="108">
        <f t="shared" si="5"/>
        <v>47987</v>
      </c>
      <c r="S34" s="107">
        <f t="shared" si="5"/>
        <v>0</v>
      </c>
      <c r="T34" s="108">
        <f t="shared" si="5"/>
        <v>0</v>
      </c>
      <c r="U34" s="107">
        <f t="shared" si="5"/>
        <v>0</v>
      </c>
      <c r="V34" s="108">
        <f t="shared" si="5"/>
        <v>3000</v>
      </c>
    </row>
    <row r="35" spans="3:22">
      <c r="C35" s="51"/>
      <c r="D35" s="1"/>
      <c r="E35" s="1"/>
      <c r="F35" s="9"/>
      <c r="G35" s="80"/>
      <c r="H35" s="81">
        <f>SUM(H28:H34)</f>
        <v>0</v>
      </c>
      <c r="I35" s="1"/>
      <c r="J35" s="107"/>
      <c r="K35" s="107"/>
      <c r="L35" s="107"/>
      <c r="M35" s="107"/>
      <c r="N35" s="107"/>
      <c r="O35" s="107"/>
      <c r="P35" s="107"/>
      <c r="Q35" s="107"/>
      <c r="R35" s="107"/>
      <c r="S35" s="107"/>
      <c r="T35" s="107"/>
      <c r="U35" s="107"/>
      <c r="V35" s="107"/>
    </row>
    <row r="36" spans="3:22">
      <c r="C36" s="51">
        <v>221</v>
      </c>
      <c r="D36" s="1" t="s">
        <v>18</v>
      </c>
      <c r="E36" s="1"/>
      <c r="F36" s="9">
        <v>1049359</v>
      </c>
      <c r="G36" s="80"/>
      <c r="H36" s="80"/>
      <c r="I36" s="1"/>
      <c r="J36" s="107">
        <f>SUM(L36:V36)</f>
        <v>1105196</v>
      </c>
      <c r="K36" s="107"/>
      <c r="L36" s="107">
        <v>555496</v>
      </c>
      <c r="M36" s="107"/>
      <c r="N36" s="107">
        <v>270359</v>
      </c>
      <c r="O36" s="107"/>
      <c r="P36" s="107">
        <v>145701</v>
      </c>
      <c r="Q36" s="107"/>
      <c r="R36" s="107">
        <v>132840</v>
      </c>
      <c r="S36" s="107"/>
      <c r="T36" s="107">
        <v>0</v>
      </c>
      <c r="U36" s="107"/>
      <c r="V36" s="107">
        <v>800</v>
      </c>
    </row>
    <row r="37" spans="3:22">
      <c r="C37" s="51">
        <v>222</v>
      </c>
      <c r="D37" s="1" t="s">
        <v>6</v>
      </c>
      <c r="E37" s="1"/>
      <c r="F37" s="9">
        <v>600</v>
      </c>
      <c r="G37" s="80"/>
      <c r="H37" s="80">
        <v>0</v>
      </c>
      <c r="I37" s="1"/>
      <c r="J37" s="107">
        <f>SUM(L37:V37)</f>
        <v>600</v>
      </c>
      <c r="K37" s="107"/>
      <c r="L37" s="107">
        <v>0</v>
      </c>
      <c r="M37" s="107"/>
      <c r="N37" s="107">
        <v>0</v>
      </c>
      <c r="O37" s="107"/>
      <c r="P37" s="107">
        <v>600</v>
      </c>
      <c r="Q37" s="107"/>
      <c r="R37" s="107">
        <v>0</v>
      </c>
      <c r="S37" s="107"/>
      <c r="T37" s="107">
        <v>0</v>
      </c>
      <c r="U37" s="107"/>
      <c r="V37" s="107">
        <v>0</v>
      </c>
    </row>
    <row r="38" spans="3:22">
      <c r="C38" s="51">
        <v>226</v>
      </c>
      <c r="D38" s="1" t="s">
        <v>19</v>
      </c>
      <c r="E38" s="1"/>
      <c r="F38" s="9">
        <v>313204</v>
      </c>
      <c r="G38" s="80"/>
      <c r="H38" s="80">
        <v>0</v>
      </c>
      <c r="I38" s="1"/>
      <c r="J38" s="107">
        <f>SUM(L38:V38)</f>
        <v>513470</v>
      </c>
      <c r="K38" s="107"/>
      <c r="L38" s="107">
        <v>328282</v>
      </c>
      <c r="M38" s="107"/>
      <c r="N38" s="107">
        <v>173188</v>
      </c>
      <c r="O38" s="107"/>
      <c r="P38" s="107">
        <v>10000</v>
      </c>
      <c r="Q38" s="107"/>
      <c r="R38" s="107">
        <v>2000</v>
      </c>
      <c r="S38" s="107"/>
      <c r="T38" s="107">
        <v>0</v>
      </c>
      <c r="U38" s="107"/>
      <c r="V38" s="107">
        <v>0</v>
      </c>
    </row>
    <row r="39" spans="3:22">
      <c r="C39" s="52" t="s">
        <v>257</v>
      </c>
      <c r="D39" s="60" t="s">
        <v>105</v>
      </c>
      <c r="E39" s="1"/>
      <c r="F39" s="9">
        <v>356</v>
      </c>
      <c r="G39" s="80"/>
      <c r="H39" s="80"/>
      <c r="I39" s="1"/>
      <c r="J39" s="107">
        <f>SUM(L39:V39)</f>
        <v>356</v>
      </c>
      <c r="K39" s="107"/>
      <c r="L39" s="107">
        <v>0</v>
      </c>
      <c r="M39" s="107"/>
      <c r="N39" s="107">
        <v>0</v>
      </c>
      <c r="O39" s="107"/>
      <c r="P39" s="107">
        <v>356</v>
      </c>
      <c r="Q39" s="107"/>
      <c r="R39" s="107">
        <v>0</v>
      </c>
      <c r="S39" s="107"/>
      <c r="T39" s="107">
        <v>0</v>
      </c>
      <c r="U39" s="107"/>
      <c r="V39" s="107">
        <v>0</v>
      </c>
    </row>
    <row r="40" spans="3:22">
      <c r="C40" s="51"/>
      <c r="D40" s="1" t="s">
        <v>127</v>
      </c>
      <c r="E40" s="1"/>
      <c r="F40" s="74">
        <f>SUM(F36:F39)</f>
        <v>1363519</v>
      </c>
      <c r="G40" s="80"/>
      <c r="H40" s="80">
        <v>0</v>
      </c>
      <c r="I40" s="1"/>
      <c r="J40" s="169">
        <f>SUM(J36:J39)</f>
        <v>1619622</v>
      </c>
      <c r="K40" s="107"/>
      <c r="L40" s="169">
        <f>SUM(L36:L39)</f>
        <v>883778</v>
      </c>
      <c r="M40" s="107"/>
      <c r="N40" s="169">
        <f>SUM(N36:N39)</f>
        <v>443547</v>
      </c>
      <c r="O40" s="107"/>
      <c r="P40" s="169">
        <f>SUM(P36:P39)</f>
        <v>156657</v>
      </c>
      <c r="Q40" s="107"/>
      <c r="R40" s="169">
        <f>SUM(R36:R39)</f>
        <v>134840</v>
      </c>
      <c r="S40" s="107"/>
      <c r="T40" s="169">
        <f>SUM(T36:T39)</f>
        <v>0</v>
      </c>
      <c r="U40" s="107"/>
      <c r="V40" s="169">
        <f>SUM(V36:V39)</f>
        <v>800</v>
      </c>
    </row>
    <row r="41" spans="3:22">
      <c r="C41" s="51"/>
      <c r="D41" s="1"/>
      <c r="E41" s="1"/>
      <c r="F41" s="9"/>
      <c r="G41" s="80"/>
      <c r="H41" s="81">
        <f>SUM(H37:H40)</f>
        <v>0</v>
      </c>
      <c r="I41" s="1"/>
      <c r="J41" s="107"/>
      <c r="K41" s="107"/>
      <c r="L41" s="107"/>
      <c r="M41" s="107"/>
      <c r="N41" s="107"/>
      <c r="O41" s="107"/>
      <c r="P41" s="107"/>
      <c r="Q41" s="107"/>
      <c r="R41" s="107"/>
      <c r="S41" s="107"/>
      <c r="T41" s="107"/>
      <c r="U41" s="107"/>
      <c r="V41" s="107"/>
    </row>
    <row r="42" spans="3:22">
      <c r="C42" s="51">
        <v>231</v>
      </c>
      <c r="D42" s="1" t="s">
        <v>8</v>
      </c>
      <c r="E42" s="1"/>
      <c r="F42" s="9">
        <v>108310</v>
      </c>
      <c r="G42" s="80"/>
      <c r="H42" s="80"/>
      <c r="I42" s="1"/>
      <c r="J42" s="107">
        <f>SUM(L42:V42)</f>
        <v>105300</v>
      </c>
      <c r="K42" s="107"/>
      <c r="L42" s="107">
        <v>0</v>
      </c>
      <c r="M42" s="107"/>
      <c r="N42" s="107">
        <v>0</v>
      </c>
      <c r="O42" s="107"/>
      <c r="P42" s="107">
        <v>104000</v>
      </c>
      <c r="Q42" s="107"/>
      <c r="R42" s="107">
        <v>1000</v>
      </c>
      <c r="S42" s="107">
        <v>0</v>
      </c>
      <c r="T42" s="107">
        <v>0</v>
      </c>
      <c r="U42" s="107"/>
      <c r="V42" s="107">
        <v>300</v>
      </c>
    </row>
    <row r="43" spans="3:22">
      <c r="C43" s="51">
        <v>232</v>
      </c>
      <c r="D43" s="1" t="s">
        <v>9</v>
      </c>
      <c r="E43" s="1"/>
      <c r="F43" s="9">
        <v>589629</v>
      </c>
      <c r="G43" s="80"/>
      <c r="H43" s="80">
        <v>0</v>
      </c>
      <c r="I43" s="1"/>
      <c r="J43" s="107">
        <f>SUM(L43:V43)</f>
        <v>582376</v>
      </c>
      <c r="K43" s="107"/>
      <c r="L43" s="107">
        <v>293225</v>
      </c>
      <c r="M43" s="107"/>
      <c r="N43" s="107">
        <v>186323</v>
      </c>
      <c r="O43" s="107"/>
      <c r="P43" s="107">
        <v>79000</v>
      </c>
      <c r="Q43" s="107"/>
      <c r="R43" s="107">
        <v>12828</v>
      </c>
      <c r="S43" s="107"/>
      <c r="T43" s="107">
        <v>0</v>
      </c>
      <c r="U43" s="107"/>
      <c r="V43" s="107">
        <v>11000</v>
      </c>
    </row>
    <row r="44" spans="3:22">
      <c r="C44" s="51"/>
      <c r="D44" s="1" t="s">
        <v>128</v>
      </c>
      <c r="E44" s="1"/>
      <c r="F44" s="74">
        <f>SUM(F42:F43)</f>
        <v>697939</v>
      </c>
      <c r="G44" s="80"/>
      <c r="H44" s="81">
        <v>0</v>
      </c>
      <c r="I44" s="1"/>
      <c r="J44" s="169">
        <f>SUM(J42:J43)</f>
        <v>687676</v>
      </c>
      <c r="K44" s="106"/>
      <c r="L44" s="169">
        <f>SUM(L42:L43)</f>
        <v>293225</v>
      </c>
      <c r="M44" s="106"/>
      <c r="N44" s="169">
        <f>SUM(N42:N43)</f>
        <v>186323</v>
      </c>
      <c r="O44" s="106"/>
      <c r="P44" s="169">
        <f>SUM(P42:P43)</f>
        <v>183000</v>
      </c>
      <c r="Q44" s="106"/>
      <c r="R44" s="169">
        <f>SUM(R42:R43)</f>
        <v>13828</v>
      </c>
      <c r="S44" s="106"/>
      <c r="T44" s="169">
        <f>SUM(T42:T43)</f>
        <v>0</v>
      </c>
      <c r="U44" s="106"/>
      <c r="V44" s="169">
        <f>SUM(V42:V43)</f>
        <v>11300</v>
      </c>
    </row>
    <row r="45" spans="3:22">
      <c r="C45" s="51"/>
      <c r="D45" s="1"/>
      <c r="E45" s="1"/>
      <c r="F45" s="9"/>
      <c r="G45" s="80"/>
      <c r="H45" s="81">
        <f>SUM(H43:H44)</f>
        <v>0</v>
      </c>
      <c r="I45" s="1"/>
      <c r="J45" s="107"/>
      <c r="K45" s="107"/>
      <c r="L45" s="107"/>
      <c r="M45" s="107"/>
      <c r="N45" s="107"/>
      <c r="O45" s="107"/>
      <c r="P45" s="107"/>
      <c r="Q45" s="107"/>
      <c r="R45" s="107"/>
      <c r="S45" s="107"/>
      <c r="T45" s="107"/>
      <c r="U45" s="107"/>
      <c r="V45" s="107"/>
    </row>
    <row r="46" spans="3:22">
      <c r="C46" s="51">
        <v>241</v>
      </c>
      <c r="D46" s="1" t="s">
        <v>20</v>
      </c>
      <c r="E46" s="1"/>
      <c r="F46" s="55">
        <v>2328810</v>
      </c>
      <c r="G46" s="80"/>
      <c r="H46" s="80"/>
      <c r="I46" s="1"/>
      <c r="J46" s="108">
        <f>SUM(L46:V46)</f>
        <v>2052712</v>
      </c>
      <c r="K46" s="107"/>
      <c r="L46" s="108">
        <v>1286457</v>
      </c>
      <c r="M46" s="107"/>
      <c r="N46" s="108">
        <v>744505</v>
      </c>
      <c r="O46" s="107"/>
      <c r="P46" s="108">
        <v>6750</v>
      </c>
      <c r="Q46" s="107"/>
      <c r="R46" s="108">
        <v>15000</v>
      </c>
      <c r="S46" s="107"/>
      <c r="T46" s="108">
        <v>0</v>
      </c>
      <c r="U46" s="107"/>
      <c r="V46" s="108">
        <v>0</v>
      </c>
    </row>
    <row r="47" spans="3:22">
      <c r="C47" s="51"/>
      <c r="D47" s="1" t="s">
        <v>129</v>
      </c>
      <c r="E47" s="1"/>
      <c r="F47" s="55">
        <f>SUM(F46)</f>
        <v>2328810</v>
      </c>
      <c r="G47" s="80"/>
      <c r="H47" s="80"/>
      <c r="I47" s="1"/>
      <c r="J47" s="108">
        <f>SUM(J46:J46)</f>
        <v>2052712</v>
      </c>
      <c r="K47" s="107"/>
      <c r="L47" s="108">
        <f>SUM(L46:L46)</f>
        <v>1286457</v>
      </c>
      <c r="M47" s="107"/>
      <c r="N47" s="108">
        <f>SUM(N46:N46)</f>
        <v>744505</v>
      </c>
      <c r="O47" s="107"/>
      <c r="P47" s="108">
        <f>SUM(P46:P46)</f>
        <v>6750</v>
      </c>
      <c r="Q47" s="107"/>
      <c r="R47" s="108">
        <f>SUM(R46:R46)</f>
        <v>15000</v>
      </c>
      <c r="S47" s="107"/>
      <c r="T47" s="108">
        <f>SUM(T46:T46)</f>
        <v>0</v>
      </c>
      <c r="U47" s="107"/>
      <c r="V47" s="108">
        <f>SUM(V46:V46)</f>
        <v>0</v>
      </c>
    </row>
    <row r="48" spans="3:22">
      <c r="C48" s="51"/>
      <c r="D48" s="1"/>
      <c r="E48" s="1"/>
      <c r="F48" s="9"/>
      <c r="G48" s="80"/>
      <c r="H48" s="81" t="e">
        <f>SUM(#REF!)</f>
        <v>#REF!</v>
      </c>
      <c r="I48" s="1"/>
      <c r="J48" s="107"/>
      <c r="K48" s="107"/>
      <c r="L48" s="107"/>
      <c r="M48" s="107"/>
      <c r="N48" s="107"/>
      <c r="O48" s="107"/>
      <c r="P48" s="107"/>
      <c r="Q48" s="107"/>
      <c r="R48" s="107"/>
      <c r="S48" s="107"/>
      <c r="T48" s="107"/>
      <c r="U48" s="107"/>
      <c r="V48" s="107"/>
    </row>
    <row r="49" spans="3:22">
      <c r="C49" s="51"/>
      <c r="D49" s="1"/>
      <c r="E49" s="1"/>
      <c r="F49" s="9"/>
      <c r="G49" s="80"/>
      <c r="H49" s="80"/>
      <c r="I49" s="1"/>
      <c r="J49" s="107"/>
      <c r="K49" s="107"/>
      <c r="L49" s="107"/>
      <c r="M49" s="107"/>
      <c r="N49" s="107"/>
      <c r="O49" s="107"/>
      <c r="P49" s="107"/>
      <c r="Q49" s="107"/>
      <c r="R49" s="107"/>
      <c r="S49" s="107"/>
      <c r="T49" s="107"/>
      <c r="U49" s="107"/>
      <c r="V49" s="107"/>
    </row>
    <row r="50" spans="3:22">
      <c r="C50" s="51"/>
      <c r="D50" s="1"/>
      <c r="E50" s="1"/>
      <c r="F50" s="9"/>
      <c r="G50" s="80"/>
      <c r="H50" s="80"/>
      <c r="I50" s="1"/>
      <c r="J50" s="107"/>
      <c r="K50" s="107"/>
      <c r="L50" s="107"/>
      <c r="M50" s="107"/>
      <c r="N50" s="107"/>
      <c r="O50" s="107"/>
      <c r="P50" s="107"/>
      <c r="Q50" s="107"/>
      <c r="R50" s="107"/>
      <c r="S50" s="107"/>
      <c r="T50" s="107"/>
      <c r="U50" s="107"/>
      <c r="V50" s="107"/>
    </row>
    <row r="51" spans="3:22">
      <c r="C51" s="51"/>
      <c r="D51" s="1"/>
      <c r="E51" s="1"/>
      <c r="F51" s="9" t="s">
        <v>27</v>
      </c>
      <c r="G51" s="80"/>
      <c r="H51" s="80"/>
      <c r="I51" s="1"/>
      <c r="J51" s="107" t="s">
        <v>228</v>
      </c>
      <c r="K51" s="107"/>
      <c r="L51" s="107"/>
      <c r="M51" s="107"/>
      <c r="N51" s="107"/>
      <c r="O51" s="107"/>
      <c r="P51" s="107"/>
      <c r="Q51" s="107"/>
      <c r="R51" s="107"/>
      <c r="S51" s="107"/>
      <c r="T51" s="107"/>
      <c r="U51" s="107"/>
      <c r="V51" s="107"/>
    </row>
    <row r="52" spans="3:22">
      <c r="C52" s="51"/>
      <c r="D52" s="1"/>
      <c r="E52" s="1"/>
      <c r="F52" s="9"/>
      <c r="G52" s="80"/>
      <c r="H52" s="80"/>
      <c r="I52" s="1"/>
      <c r="J52" s="107"/>
      <c r="K52" s="107"/>
      <c r="L52" s="107"/>
      <c r="M52" s="107"/>
      <c r="N52" s="107"/>
      <c r="O52" s="107"/>
      <c r="P52" s="107"/>
      <c r="Q52" s="107"/>
      <c r="R52" s="107"/>
      <c r="S52" s="107"/>
      <c r="T52" s="107"/>
      <c r="U52" s="107"/>
      <c r="V52" s="107"/>
    </row>
    <row r="53" spans="3:22">
      <c r="C53" s="51"/>
      <c r="D53" s="1"/>
      <c r="E53" s="1"/>
      <c r="F53" s="9"/>
      <c r="G53" s="80"/>
      <c r="H53" s="80"/>
      <c r="I53" s="1"/>
      <c r="J53" s="107"/>
      <c r="K53" s="107"/>
      <c r="L53" s="107"/>
      <c r="M53" s="107"/>
      <c r="N53" s="107"/>
      <c r="O53" s="107"/>
      <c r="P53" s="107"/>
      <c r="Q53" s="107"/>
      <c r="R53" s="107"/>
      <c r="S53" s="107"/>
      <c r="T53" s="107"/>
      <c r="U53" s="107"/>
      <c r="V53" s="107"/>
    </row>
    <row r="54" spans="3:22">
      <c r="C54" s="51"/>
      <c r="D54" s="1"/>
      <c r="E54" s="1"/>
      <c r="F54" s="9"/>
      <c r="G54" s="80"/>
      <c r="H54" s="80"/>
      <c r="I54" s="1"/>
      <c r="J54" s="107"/>
      <c r="K54" s="107"/>
      <c r="L54" s="107"/>
      <c r="M54" s="107"/>
      <c r="N54" s="107"/>
      <c r="O54" s="107"/>
      <c r="P54" s="107"/>
      <c r="Q54" s="107"/>
      <c r="R54" s="107"/>
      <c r="S54" s="107"/>
      <c r="T54" s="107"/>
      <c r="U54" s="107"/>
      <c r="V54" s="107"/>
    </row>
    <row r="55" spans="3:22">
      <c r="C55" s="51"/>
      <c r="D55" s="1"/>
      <c r="E55" s="1"/>
      <c r="F55" s="9"/>
      <c r="G55" s="80"/>
      <c r="H55" s="80"/>
      <c r="I55" s="1"/>
      <c r="J55" s="107"/>
      <c r="K55" s="107"/>
      <c r="L55" s="107"/>
      <c r="M55" s="107"/>
      <c r="N55" s="107"/>
      <c r="O55" s="107"/>
      <c r="P55" s="107"/>
      <c r="Q55" s="107"/>
      <c r="R55" s="107"/>
      <c r="S55" s="107"/>
      <c r="T55" s="107"/>
      <c r="U55" s="107"/>
      <c r="V55" s="107"/>
    </row>
    <row r="56" spans="3:22">
      <c r="C56" s="51"/>
      <c r="D56" s="1"/>
      <c r="E56" s="1"/>
      <c r="F56" s="9"/>
      <c r="G56" s="80"/>
      <c r="H56" s="80"/>
      <c r="I56" s="1"/>
      <c r="J56" s="107"/>
      <c r="K56" s="107"/>
      <c r="L56" s="107"/>
      <c r="M56" s="107"/>
      <c r="N56" s="107"/>
      <c r="O56" s="107"/>
      <c r="P56" s="107"/>
      <c r="Q56" s="107"/>
      <c r="R56" s="107"/>
      <c r="S56" s="107"/>
      <c r="T56" s="107"/>
      <c r="U56" s="107"/>
      <c r="V56" s="107"/>
    </row>
    <row r="57" spans="3:22">
      <c r="C57" s="51"/>
      <c r="D57" s="1"/>
      <c r="E57" s="1"/>
      <c r="F57" s="9"/>
      <c r="G57" s="80"/>
      <c r="H57" s="80"/>
      <c r="I57" s="1"/>
      <c r="J57" s="107"/>
      <c r="K57" s="107"/>
      <c r="L57" s="107"/>
      <c r="M57" s="107"/>
      <c r="N57" s="107"/>
      <c r="O57" s="107"/>
      <c r="P57" s="107"/>
      <c r="Q57" s="107"/>
      <c r="R57" s="107"/>
      <c r="S57" s="107"/>
      <c r="T57" s="107"/>
      <c r="U57" s="107"/>
      <c r="V57" s="107"/>
    </row>
    <row r="58" spans="3:22">
      <c r="C58" s="51">
        <v>252</v>
      </c>
      <c r="D58" s="1" t="s">
        <v>10</v>
      </c>
      <c r="E58" s="1"/>
      <c r="F58" s="9">
        <v>788964</v>
      </c>
      <c r="G58" s="80"/>
      <c r="H58" s="80"/>
      <c r="I58" s="1"/>
      <c r="J58" s="107">
        <f>SUM(L58:V58)</f>
        <v>560200</v>
      </c>
      <c r="K58" s="107"/>
      <c r="L58" s="107">
        <v>0</v>
      </c>
      <c r="M58" s="107"/>
      <c r="N58" s="107">
        <v>0</v>
      </c>
      <c r="O58" s="107"/>
      <c r="P58" s="107">
        <v>540000</v>
      </c>
      <c r="Q58" s="107"/>
      <c r="R58" s="107">
        <v>3000</v>
      </c>
      <c r="S58" s="107"/>
      <c r="T58" s="107">
        <v>0</v>
      </c>
      <c r="U58" s="107"/>
      <c r="V58" s="107">
        <v>17200</v>
      </c>
    </row>
    <row r="59" spans="3:22">
      <c r="C59" s="52" t="s">
        <v>251</v>
      </c>
      <c r="D59" s="60" t="s">
        <v>108</v>
      </c>
      <c r="E59" s="1"/>
      <c r="F59" s="9">
        <v>10000</v>
      </c>
      <c r="G59" s="80"/>
      <c r="H59" s="80"/>
      <c r="I59" s="1"/>
      <c r="J59" s="107">
        <f>SUM(L59:V59)</f>
        <v>8400</v>
      </c>
      <c r="K59" s="107"/>
      <c r="L59" s="107">
        <v>0</v>
      </c>
      <c r="M59" s="107"/>
      <c r="N59" s="107">
        <v>0</v>
      </c>
      <c r="O59" s="107"/>
      <c r="P59" s="107">
        <v>8400</v>
      </c>
      <c r="Q59" s="107"/>
      <c r="R59" s="107">
        <v>0</v>
      </c>
      <c r="S59" s="107"/>
      <c r="T59" s="107">
        <v>0</v>
      </c>
      <c r="U59" s="107"/>
      <c r="V59" s="107">
        <v>0</v>
      </c>
    </row>
    <row r="60" spans="3:22">
      <c r="C60" s="51"/>
      <c r="D60" s="1" t="s">
        <v>130</v>
      </c>
      <c r="E60" s="1"/>
      <c r="F60" s="74">
        <f>SUM(F58:F59)</f>
        <v>798964</v>
      </c>
      <c r="G60" s="80"/>
      <c r="H60" s="80"/>
      <c r="I60" s="1"/>
      <c r="J60" s="169">
        <f>SUM(J58:J59)</f>
        <v>568600</v>
      </c>
      <c r="K60" s="107"/>
      <c r="L60" s="169">
        <f>SUM(L58:L59)</f>
        <v>0</v>
      </c>
      <c r="M60" s="107"/>
      <c r="N60" s="169">
        <f>SUM(N58:N59)</f>
        <v>0</v>
      </c>
      <c r="O60" s="107"/>
      <c r="P60" s="169">
        <f>SUM(P58:P59)</f>
        <v>548400</v>
      </c>
      <c r="Q60" s="107"/>
      <c r="R60" s="169">
        <f>SUM(R58:R59)</f>
        <v>3000</v>
      </c>
      <c r="S60" s="107"/>
      <c r="T60" s="169">
        <f>SUM(T58:T59)</f>
        <v>0</v>
      </c>
      <c r="U60" s="107"/>
      <c r="V60" s="169">
        <f>SUM(V58:V59)</f>
        <v>17200</v>
      </c>
    </row>
    <row r="61" spans="3:22">
      <c r="C61" s="51"/>
      <c r="D61" s="1"/>
      <c r="E61" s="1"/>
      <c r="F61" s="9"/>
      <c r="G61" s="80"/>
      <c r="H61" s="81" t="e">
        <f>SUM(#REF!)</f>
        <v>#REF!</v>
      </c>
      <c r="I61" s="1"/>
      <c r="J61" s="107"/>
      <c r="K61" s="107"/>
      <c r="L61" s="107"/>
      <c r="M61" s="107"/>
      <c r="N61" s="107"/>
      <c r="O61" s="107"/>
      <c r="P61" s="107"/>
      <c r="Q61" s="107"/>
      <c r="R61" s="107"/>
      <c r="S61" s="107"/>
      <c r="T61" s="107"/>
      <c r="U61" s="107"/>
      <c r="V61" s="107"/>
    </row>
    <row r="62" spans="3:22">
      <c r="C62" s="51">
        <v>261</v>
      </c>
      <c r="D62" s="5" t="s">
        <v>21</v>
      </c>
      <c r="E62" s="1"/>
      <c r="F62" s="9">
        <v>4895920</v>
      </c>
      <c r="G62" s="80"/>
      <c r="H62" s="80"/>
      <c r="I62" s="1"/>
      <c r="J62" s="107">
        <f>SUM(L62:V62)</f>
        <v>3585306</v>
      </c>
      <c r="K62" s="107"/>
      <c r="L62" s="107">
        <v>0</v>
      </c>
      <c r="M62" s="107"/>
      <c r="N62" s="107">
        <v>0</v>
      </c>
      <c r="O62" s="107"/>
      <c r="P62" s="107">
        <f>521206+2297600</f>
        <v>2818806</v>
      </c>
      <c r="Q62" s="107"/>
      <c r="R62" s="107">
        <v>766000</v>
      </c>
      <c r="S62" s="107"/>
      <c r="T62" s="107">
        <v>0</v>
      </c>
      <c r="U62" s="107" t="s">
        <v>27</v>
      </c>
      <c r="V62" s="107">
        <v>500</v>
      </c>
    </row>
    <row r="63" spans="3:22">
      <c r="C63" s="51" t="s">
        <v>164</v>
      </c>
      <c r="D63" s="5" t="s">
        <v>165</v>
      </c>
      <c r="E63" s="5"/>
      <c r="F63" s="55">
        <v>1071026</v>
      </c>
      <c r="G63" s="80"/>
      <c r="H63" s="80">
        <v>0</v>
      </c>
      <c r="I63" s="1"/>
      <c r="J63" s="108">
        <f>SUM(L63:V63)</f>
        <v>456337</v>
      </c>
      <c r="K63" s="107"/>
      <c r="L63" s="108">
        <v>19985</v>
      </c>
      <c r="M63" s="107">
        <v>0</v>
      </c>
      <c r="N63" s="108">
        <v>0</v>
      </c>
      <c r="O63" s="107"/>
      <c r="P63" s="108">
        <f>236311+195041</f>
        <v>431352</v>
      </c>
      <c r="Q63" s="107"/>
      <c r="R63" s="108">
        <v>5000</v>
      </c>
      <c r="S63" s="107"/>
      <c r="T63" s="108">
        <v>0</v>
      </c>
      <c r="U63" s="107"/>
      <c r="V63" s="108">
        <v>0</v>
      </c>
    </row>
    <row r="64" spans="3:22">
      <c r="C64" s="51"/>
      <c r="D64" s="1" t="s">
        <v>131</v>
      </c>
      <c r="E64" s="5"/>
      <c r="F64" s="55">
        <f>SUM(F62:F63)</f>
        <v>5966946</v>
      </c>
      <c r="G64" s="80"/>
      <c r="H64" s="80"/>
      <c r="I64" s="1"/>
      <c r="J64" s="108">
        <f>SUM(J62:J63)</f>
        <v>4041643</v>
      </c>
      <c r="K64" s="107"/>
      <c r="L64" s="108">
        <f>SUM(L62:L63)</f>
        <v>19985</v>
      </c>
      <c r="M64" s="107"/>
      <c r="N64" s="108">
        <f>SUM(N62:N63)</f>
        <v>0</v>
      </c>
      <c r="O64" s="107"/>
      <c r="P64" s="108">
        <f>SUM(P62:P63)</f>
        <v>3250158</v>
      </c>
      <c r="Q64" s="107"/>
      <c r="R64" s="108">
        <f>SUM(R62:R63)</f>
        <v>771000</v>
      </c>
      <c r="S64" s="107"/>
      <c r="T64" s="108">
        <f>SUM(T62:T63)</f>
        <v>0</v>
      </c>
      <c r="U64" s="107"/>
      <c r="V64" s="108">
        <f>SUM(V62:V63)</f>
        <v>500</v>
      </c>
    </row>
    <row r="65" spans="3:22">
      <c r="C65" s="51"/>
      <c r="D65" s="5"/>
      <c r="E65" s="1"/>
      <c r="F65" s="9"/>
      <c r="G65" s="80"/>
      <c r="H65" s="81">
        <f>SUM(H63:H63)</f>
        <v>0</v>
      </c>
      <c r="I65" s="1"/>
      <c r="J65" s="107"/>
      <c r="K65" s="107"/>
      <c r="L65" s="107"/>
      <c r="M65" s="107"/>
      <c r="N65" s="107"/>
      <c r="O65" s="107"/>
      <c r="P65" s="107"/>
      <c r="Q65" s="107"/>
      <c r="R65" s="107"/>
      <c r="S65" s="107"/>
      <c r="T65" s="107"/>
      <c r="U65" s="107"/>
      <c r="V65" s="107"/>
    </row>
    <row r="66" spans="3:22">
      <c r="C66" s="51">
        <v>271</v>
      </c>
      <c r="D66" s="1" t="s">
        <v>22</v>
      </c>
      <c r="E66" s="5"/>
      <c r="F66" s="9">
        <v>2329547</v>
      </c>
      <c r="G66" s="80"/>
      <c r="H66" s="80"/>
      <c r="I66" s="1"/>
      <c r="J66" s="107">
        <f>SUM(L66:V66)</f>
        <v>2391647</v>
      </c>
      <c r="K66" s="107"/>
      <c r="L66" s="108">
        <v>0</v>
      </c>
      <c r="M66" s="107"/>
      <c r="N66" s="108">
        <v>0</v>
      </c>
      <c r="O66" s="107"/>
      <c r="P66" s="108">
        <v>2281647</v>
      </c>
      <c r="Q66" s="107"/>
      <c r="R66" s="108">
        <v>110000</v>
      </c>
      <c r="S66" s="107"/>
      <c r="T66" s="108">
        <v>0</v>
      </c>
      <c r="U66" s="107"/>
      <c r="V66" s="108">
        <v>0</v>
      </c>
    </row>
    <row r="67" spans="3:22">
      <c r="C67" s="51"/>
      <c r="D67" s="1" t="s">
        <v>132</v>
      </c>
      <c r="E67" s="1"/>
      <c r="F67" s="74">
        <f>SUM(F66)</f>
        <v>2329547</v>
      </c>
      <c r="G67" s="80"/>
      <c r="H67" s="81">
        <v>0</v>
      </c>
      <c r="I67" s="1"/>
      <c r="J67" s="169">
        <f>SUM(J66)</f>
        <v>2391647</v>
      </c>
      <c r="K67" s="107"/>
      <c r="L67" s="169">
        <f>SUM(L66)</f>
        <v>0</v>
      </c>
      <c r="M67" s="107"/>
      <c r="N67" s="169">
        <f>SUM(N66)</f>
        <v>0</v>
      </c>
      <c r="O67" s="107"/>
      <c r="P67" s="169">
        <f>SUM(P66)</f>
        <v>2281647</v>
      </c>
      <c r="Q67" s="107"/>
      <c r="R67" s="169">
        <f>SUM(R66)</f>
        <v>110000</v>
      </c>
      <c r="S67" s="107"/>
      <c r="T67" s="169">
        <f>SUM(T66)</f>
        <v>0</v>
      </c>
      <c r="U67" s="107"/>
      <c r="V67" s="169">
        <f>SUM(V66)</f>
        <v>0</v>
      </c>
    </row>
    <row r="68" spans="3:22">
      <c r="C68" s="52"/>
      <c r="E68" s="1"/>
      <c r="F68" s="145"/>
      <c r="G68" s="80"/>
      <c r="H68" s="80"/>
      <c r="I68" s="1"/>
      <c r="J68" s="170"/>
      <c r="K68" s="106"/>
      <c r="L68" s="106"/>
      <c r="M68" s="106"/>
      <c r="N68" s="106"/>
      <c r="O68" s="106"/>
      <c r="P68" s="107"/>
      <c r="Q68" s="106"/>
      <c r="R68" s="106"/>
      <c r="S68" s="106"/>
      <c r="T68" s="106"/>
      <c r="U68" s="106"/>
      <c r="V68" s="106"/>
    </row>
    <row r="69" spans="3:22">
      <c r="C69" s="52" t="s">
        <v>341</v>
      </c>
      <c r="D69" s="60" t="s">
        <v>342</v>
      </c>
      <c r="E69" s="1"/>
      <c r="F69" s="145">
        <v>226279</v>
      </c>
      <c r="G69" s="80"/>
      <c r="H69" s="80"/>
      <c r="I69" s="1"/>
      <c r="J69" s="107">
        <f>SUM(L69:V69)</f>
        <v>226279</v>
      </c>
      <c r="K69" s="106"/>
      <c r="L69" s="106">
        <v>0</v>
      </c>
      <c r="M69" s="106"/>
      <c r="N69" s="106">
        <v>0</v>
      </c>
      <c r="O69" s="106"/>
      <c r="P69" s="107">
        <v>0</v>
      </c>
      <c r="Q69" s="106"/>
      <c r="R69" s="107">
        <v>226279</v>
      </c>
      <c r="S69" s="106"/>
      <c r="T69" s="106">
        <v>0</v>
      </c>
      <c r="U69" s="106"/>
      <c r="V69" s="106">
        <v>0</v>
      </c>
    </row>
    <row r="70" spans="3:22">
      <c r="C70" s="52" t="s">
        <v>298</v>
      </c>
      <c r="D70" s="60" t="s">
        <v>153</v>
      </c>
      <c r="E70" s="1"/>
      <c r="F70" s="9">
        <v>68500</v>
      </c>
      <c r="G70" s="80"/>
      <c r="H70" s="80"/>
      <c r="I70" s="1"/>
      <c r="J70" s="107">
        <f>SUM(L70:V70)</f>
        <v>68500</v>
      </c>
      <c r="K70" s="106"/>
      <c r="L70" s="107">
        <v>3500</v>
      </c>
      <c r="M70" s="106"/>
      <c r="N70" s="107">
        <v>0</v>
      </c>
      <c r="O70" s="106"/>
      <c r="P70" s="107">
        <v>65000</v>
      </c>
      <c r="Q70" s="106"/>
      <c r="R70" s="106">
        <v>0</v>
      </c>
      <c r="S70" s="106"/>
      <c r="T70" s="106">
        <v>0</v>
      </c>
      <c r="U70" s="106"/>
      <c r="V70" s="106">
        <v>0</v>
      </c>
    </row>
    <row r="71" spans="3:22">
      <c r="C71" s="52" t="s">
        <v>252</v>
      </c>
      <c r="D71" s="1" t="s">
        <v>133</v>
      </c>
      <c r="F71" s="9">
        <v>799889</v>
      </c>
      <c r="G71" s="83"/>
      <c r="H71" s="84"/>
      <c r="J71" s="107">
        <f>SUM(L71:V71)</f>
        <v>492332</v>
      </c>
      <c r="K71" s="106"/>
      <c r="L71" s="107">
        <v>237748</v>
      </c>
      <c r="M71" s="106"/>
      <c r="N71" s="107">
        <v>124537</v>
      </c>
      <c r="O71" s="106"/>
      <c r="P71" s="107">
        <v>123047</v>
      </c>
      <c r="Q71" s="106"/>
      <c r="R71" s="107">
        <v>3000</v>
      </c>
      <c r="S71" s="106"/>
      <c r="T71" s="107">
        <v>0</v>
      </c>
      <c r="U71" s="106"/>
      <c r="V71" s="107">
        <v>4000</v>
      </c>
    </row>
    <row r="72" spans="3:22">
      <c r="C72" s="52" t="s">
        <v>134</v>
      </c>
      <c r="D72" s="1" t="s">
        <v>135</v>
      </c>
      <c r="F72" s="9">
        <v>1441058</v>
      </c>
      <c r="G72" s="83"/>
      <c r="H72" s="84"/>
      <c r="J72" s="107">
        <f>SUM(L72:V72)</f>
        <v>972137</v>
      </c>
      <c r="K72" s="107"/>
      <c r="L72" s="107">
        <v>231757</v>
      </c>
      <c r="M72" s="107"/>
      <c r="N72" s="107">
        <v>124687</v>
      </c>
      <c r="O72" s="107"/>
      <c r="P72" s="107">
        <f>546693+62000</f>
        <v>608693</v>
      </c>
      <c r="Q72" s="107"/>
      <c r="R72" s="107">
        <v>6500</v>
      </c>
      <c r="S72" s="107"/>
      <c r="T72" s="107">
        <v>0</v>
      </c>
      <c r="U72" s="107"/>
      <c r="V72" s="107">
        <v>500</v>
      </c>
    </row>
    <row r="73" spans="3:22">
      <c r="C73" s="52" t="s">
        <v>253</v>
      </c>
      <c r="D73" s="60" t="s">
        <v>254</v>
      </c>
      <c r="E73" s="1"/>
      <c r="F73" s="55">
        <v>95201</v>
      </c>
      <c r="G73" s="80"/>
      <c r="H73" s="80">
        <v>0</v>
      </c>
      <c r="I73" s="1"/>
      <c r="J73" s="108">
        <f>SUM(L73:V73)</f>
        <v>97186</v>
      </c>
      <c r="K73" s="107"/>
      <c r="L73" s="108">
        <v>48708</v>
      </c>
      <c r="M73" s="107"/>
      <c r="N73" s="108">
        <v>43878</v>
      </c>
      <c r="O73" s="107"/>
      <c r="P73" s="108">
        <v>4000</v>
      </c>
      <c r="Q73" s="107"/>
      <c r="R73" s="108">
        <v>500</v>
      </c>
      <c r="S73" s="107"/>
      <c r="T73" s="108">
        <v>0</v>
      </c>
      <c r="U73" s="107"/>
      <c r="V73" s="108">
        <v>100</v>
      </c>
    </row>
    <row r="74" spans="3:22">
      <c r="C74" s="51"/>
      <c r="D74" s="1" t="s">
        <v>136</v>
      </c>
      <c r="E74" s="1"/>
      <c r="F74" s="55">
        <f>SUM(F69:F73)</f>
        <v>2630927</v>
      </c>
      <c r="G74" s="80"/>
      <c r="H74" s="80"/>
      <c r="I74" s="1"/>
      <c r="J74" s="108">
        <f>SUM(J69:J73)</f>
        <v>1856434</v>
      </c>
      <c r="K74" s="106"/>
      <c r="L74" s="108">
        <f>SUM(L69:L73)</f>
        <v>521713</v>
      </c>
      <c r="M74" s="106"/>
      <c r="N74" s="108">
        <f>SUM(N69:N73)</f>
        <v>293102</v>
      </c>
      <c r="O74" s="106"/>
      <c r="P74" s="108">
        <f>SUM(P69:P73)</f>
        <v>800740</v>
      </c>
      <c r="Q74" s="106"/>
      <c r="R74" s="108">
        <f>SUM(R69:R73)</f>
        <v>236279</v>
      </c>
      <c r="S74" s="106"/>
      <c r="T74" s="108">
        <f>SUM(T69:T73)</f>
        <v>0</v>
      </c>
      <c r="U74" s="106"/>
      <c r="V74" s="108">
        <f>SUM(V69:V73)</f>
        <v>4600</v>
      </c>
    </row>
    <row r="75" spans="3:22">
      <c r="C75" s="51"/>
      <c r="D75" s="1"/>
      <c r="E75" s="1"/>
      <c r="F75" s="9"/>
      <c r="G75" s="81">
        <f>SUM(G73:G74)</f>
        <v>0</v>
      </c>
      <c r="H75" s="81">
        <f>SUM(H73:H74)</f>
        <v>0</v>
      </c>
      <c r="J75" s="107"/>
      <c r="K75" s="106"/>
      <c r="L75" s="107"/>
      <c r="M75" s="106"/>
      <c r="N75" s="107"/>
      <c r="O75" s="106"/>
      <c r="P75" s="107"/>
      <c r="Q75" s="106"/>
      <c r="R75" s="107"/>
      <c r="S75" s="106"/>
      <c r="T75" s="107"/>
      <c r="U75" s="106"/>
      <c r="V75" s="107"/>
    </row>
    <row r="76" spans="3:22">
      <c r="C76" s="51" t="s">
        <v>178</v>
      </c>
      <c r="D76" s="1" t="s">
        <v>25</v>
      </c>
      <c r="E76" s="1"/>
      <c r="F76" s="9">
        <v>599131</v>
      </c>
      <c r="G76" s="80"/>
      <c r="H76" s="80"/>
      <c r="J76" s="107">
        <f>SUM(L76:V76)</f>
        <v>578167</v>
      </c>
      <c r="K76" s="106"/>
      <c r="L76" s="107">
        <v>149733</v>
      </c>
      <c r="M76" s="106"/>
      <c r="N76" s="107">
        <v>57770</v>
      </c>
      <c r="O76" s="106"/>
      <c r="P76" s="107">
        <v>194200</v>
      </c>
      <c r="Q76" s="106"/>
      <c r="R76" s="107">
        <v>170109</v>
      </c>
      <c r="S76" s="106"/>
      <c r="T76" s="107">
        <v>0</v>
      </c>
      <c r="U76" s="106"/>
      <c r="V76" s="107">
        <v>6355</v>
      </c>
    </row>
    <row r="77" spans="3:22">
      <c r="C77" s="51"/>
      <c r="D77" s="60" t="s">
        <v>300</v>
      </c>
      <c r="E77" s="1"/>
      <c r="F77" s="74">
        <f>SUM(F76:F76)</f>
        <v>599131</v>
      </c>
      <c r="G77" s="80"/>
      <c r="H77" s="80"/>
      <c r="J77" s="169">
        <f>SUM(J76:K76)</f>
        <v>578167</v>
      </c>
      <c r="K77" s="107"/>
      <c r="L77" s="169">
        <f>SUM(L76)</f>
        <v>149733</v>
      </c>
      <c r="M77" s="107"/>
      <c r="N77" s="169">
        <f>SUM(N76)</f>
        <v>57770</v>
      </c>
      <c r="O77" s="107"/>
      <c r="P77" s="169">
        <f>SUM(P76:P76)</f>
        <v>194200</v>
      </c>
      <c r="Q77" s="107"/>
      <c r="R77" s="169">
        <f>SUM(R76)</f>
        <v>170109</v>
      </c>
      <c r="S77" s="107"/>
      <c r="T77" s="169">
        <f>SUM(T76)</f>
        <v>0</v>
      </c>
      <c r="U77" s="107"/>
      <c r="V77" s="169">
        <f>SUM(V76)</f>
        <v>6355</v>
      </c>
    </row>
    <row r="78" spans="3:22">
      <c r="C78" s="51"/>
      <c r="D78" s="1"/>
      <c r="E78" s="1"/>
      <c r="F78" s="9"/>
      <c r="G78" s="82">
        <f>SUM(G77)</f>
        <v>0</v>
      </c>
      <c r="H78" s="82">
        <f>SUM(H77)</f>
        <v>0</v>
      </c>
      <c r="I78" s="11"/>
      <c r="J78" s="107"/>
      <c r="K78" s="107"/>
      <c r="L78" s="107"/>
      <c r="M78" s="107"/>
      <c r="N78" s="107"/>
      <c r="O78" s="107"/>
      <c r="P78" s="107"/>
      <c r="Q78" s="107"/>
      <c r="R78" s="107"/>
      <c r="S78" s="107"/>
      <c r="T78" s="107"/>
      <c r="U78" s="107"/>
      <c r="V78" s="107"/>
    </row>
    <row r="79" spans="3:22">
      <c r="C79" s="52" t="s">
        <v>256</v>
      </c>
      <c r="D79" s="60" t="s">
        <v>282</v>
      </c>
      <c r="E79" s="1"/>
      <c r="F79" s="9">
        <v>22302</v>
      </c>
      <c r="G79" s="80"/>
      <c r="H79" s="80"/>
      <c r="I79" s="11"/>
      <c r="J79" s="107">
        <f t="shared" ref="J79:J81" si="6">SUM(L79:V79)</f>
        <v>22302</v>
      </c>
      <c r="K79" s="107"/>
      <c r="L79" s="107">
        <v>0</v>
      </c>
      <c r="M79" s="107"/>
      <c r="N79" s="107">
        <v>0</v>
      </c>
      <c r="O79" s="107"/>
      <c r="P79" s="107">
        <v>2000</v>
      </c>
      <c r="Q79" s="107"/>
      <c r="R79" s="107">
        <v>20302</v>
      </c>
      <c r="S79" s="107"/>
      <c r="T79" s="107">
        <v>0</v>
      </c>
      <c r="U79" s="107"/>
      <c r="V79" s="107">
        <v>0</v>
      </c>
    </row>
    <row r="80" spans="3:22">
      <c r="C80" s="52" t="s">
        <v>255</v>
      </c>
      <c r="D80" s="60" t="s">
        <v>283</v>
      </c>
      <c r="E80" s="1"/>
      <c r="F80" s="9">
        <v>0</v>
      </c>
      <c r="G80" s="80"/>
      <c r="H80" s="80"/>
      <c r="I80" s="11"/>
      <c r="J80" s="107">
        <f t="shared" si="6"/>
        <v>3000</v>
      </c>
      <c r="K80" s="107"/>
      <c r="L80" s="107">
        <v>0</v>
      </c>
      <c r="M80" s="107"/>
      <c r="N80" s="107">
        <v>0</v>
      </c>
      <c r="O80" s="107"/>
      <c r="P80" s="107">
        <v>3000</v>
      </c>
      <c r="Q80" s="107"/>
      <c r="R80" s="107">
        <v>0</v>
      </c>
      <c r="S80" s="107"/>
      <c r="T80" s="107">
        <v>0</v>
      </c>
      <c r="U80" s="107"/>
      <c r="V80" s="107">
        <v>0</v>
      </c>
    </row>
    <row r="81" spans="3:24">
      <c r="C81" s="51" t="s">
        <v>172</v>
      </c>
      <c r="D81" s="1" t="s">
        <v>174</v>
      </c>
      <c r="E81" s="1"/>
      <c r="F81" s="9">
        <v>41800</v>
      </c>
      <c r="G81" s="80"/>
      <c r="H81" s="80"/>
      <c r="I81" s="1"/>
      <c r="J81" s="107">
        <f t="shared" si="6"/>
        <v>41800</v>
      </c>
      <c r="K81" s="107"/>
      <c r="L81" s="107">
        <v>0</v>
      </c>
      <c r="M81" s="107"/>
      <c r="N81" s="107">
        <v>0</v>
      </c>
      <c r="O81" s="107"/>
      <c r="P81" s="107">
        <v>40955</v>
      </c>
      <c r="Q81" s="107"/>
      <c r="R81" s="107">
        <v>845</v>
      </c>
      <c r="S81" s="107"/>
      <c r="T81" s="107">
        <v>0</v>
      </c>
      <c r="U81" s="107"/>
      <c r="V81" s="107">
        <v>0</v>
      </c>
    </row>
    <row r="82" spans="3:24">
      <c r="C82" s="51"/>
      <c r="D82" s="1" t="s">
        <v>175</v>
      </c>
      <c r="E82" s="1"/>
      <c r="F82" s="74">
        <f>SUM(F79:F81)</f>
        <v>64102</v>
      </c>
      <c r="G82" s="80"/>
      <c r="H82" s="80"/>
      <c r="I82" s="1"/>
      <c r="J82" s="169">
        <f>SUM(J79:J81)</f>
        <v>67102</v>
      </c>
      <c r="K82" s="107"/>
      <c r="L82" s="169">
        <f>SUM(L79:L81)</f>
        <v>0</v>
      </c>
      <c r="M82" s="107"/>
      <c r="N82" s="169">
        <f>SUM(N79:N81)</f>
        <v>0</v>
      </c>
      <c r="O82" s="107"/>
      <c r="P82" s="169">
        <f>SUM(P79:P81)</f>
        <v>45955</v>
      </c>
      <c r="Q82" s="107"/>
      <c r="R82" s="169">
        <f>SUM(R79:R81)</f>
        <v>21147</v>
      </c>
      <c r="S82" s="107"/>
      <c r="T82" s="169">
        <f>SUM(T81)</f>
        <v>0</v>
      </c>
      <c r="U82" s="107"/>
      <c r="V82" s="169">
        <f>SUM(V81)</f>
        <v>0</v>
      </c>
    </row>
    <row r="83" spans="3:24">
      <c r="C83" s="51"/>
      <c r="D83" s="1"/>
      <c r="E83" s="1"/>
      <c r="F83" s="9"/>
      <c r="G83" s="80"/>
      <c r="H83" s="80"/>
      <c r="I83" s="1"/>
      <c r="J83" s="107"/>
      <c r="K83" s="107"/>
      <c r="L83" s="107"/>
      <c r="M83" s="107"/>
      <c r="N83" s="107"/>
      <c r="O83" s="107"/>
      <c r="P83" s="107"/>
      <c r="Q83" s="107"/>
      <c r="R83" s="107"/>
      <c r="S83" s="107"/>
      <c r="T83" s="107"/>
      <c r="U83" s="107"/>
      <c r="V83" s="107"/>
    </row>
    <row r="84" spans="3:24">
      <c r="C84" s="51" t="s">
        <v>163</v>
      </c>
      <c r="D84" s="60" t="s">
        <v>343</v>
      </c>
      <c r="E84" s="1"/>
      <c r="F84" s="55">
        <v>51875</v>
      </c>
      <c r="G84" s="80"/>
      <c r="H84" s="80"/>
      <c r="I84" s="1"/>
      <c r="J84" s="108">
        <f>SUM(L84:V84)</f>
        <v>0</v>
      </c>
      <c r="K84" s="107"/>
      <c r="L84" s="108">
        <v>0</v>
      </c>
      <c r="M84" s="107"/>
      <c r="N84" s="108">
        <v>0</v>
      </c>
      <c r="O84" s="107"/>
      <c r="P84" s="108">
        <v>0</v>
      </c>
      <c r="Q84" s="107"/>
      <c r="R84" s="108">
        <v>0</v>
      </c>
      <c r="S84" s="107"/>
      <c r="T84" s="108">
        <v>0</v>
      </c>
      <c r="U84" s="107"/>
      <c r="V84" s="108">
        <v>0</v>
      </c>
    </row>
    <row r="85" spans="3:24">
      <c r="C85" s="51"/>
      <c r="D85" s="1" t="s">
        <v>173</v>
      </c>
      <c r="E85" s="1"/>
      <c r="F85" s="74">
        <f>SUM(F84:F84)</f>
        <v>51875</v>
      </c>
      <c r="G85" s="80"/>
      <c r="H85" s="80"/>
      <c r="I85" s="1"/>
      <c r="J85" s="169">
        <f>SUM(J84)</f>
        <v>0</v>
      </c>
      <c r="K85" s="107"/>
      <c r="L85" s="169">
        <f>SUM(L84)</f>
        <v>0</v>
      </c>
      <c r="M85" s="107"/>
      <c r="N85" s="169">
        <f>SUM(N84)</f>
        <v>0</v>
      </c>
      <c r="O85" s="107"/>
      <c r="P85" s="169">
        <f>SUM(P84)</f>
        <v>0</v>
      </c>
      <c r="Q85" s="107"/>
      <c r="R85" s="169">
        <f>SUM(R84)</f>
        <v>0</v>
      </c>
      <c r="S85" s="107"/>
      <c r="T85" s="169">
        <f>SUM(T84)</f>
        <v>0</v>
      </c>
      <c r="U85" s="107"/>
      <c r="V85" s="169">
        <f>SUM(V84)</f>
        <v>0</v>
      </c>
    </row>
    <row r="86" spans="3:24">
      <c r="C86" s="51"/>
      <c r="D86" s="1"/>
      <c r="E86" s="1"/>
      <c r="F86" s="9"/>
      <c r="G86" s="80"/>
      <c r="H86" s="80"/>
      <c r="I86" s="1"/>
      <c r="J86" s="107"/>
      <c r="K86" s="107"/>
      <c r="L86" s="107"/>
      <c r="M86" s="107"/>
      <c r="N86" s="107"/>
      <c r="O86" s="107"/>
      <c r="P86" s="107"/>
      <c r="Q86" s="107"/>
      <c r="R86" s="107"/>
      <c r="S86" s="107"/>
      <c r="T86" s="107"/>
      <c r="U86" s="107"/>
      <c r="V86" s="107"/>
    </row>
    <row r="87" spans="3:24">
      <c r="C87" s="52" t="s">
        <v>226</v>
      </c>
      <c r="D87" s="60" t="s">
        <v>227</v>
      </c>
      <c r="E87" s="1"/>
      <c r="F87" s="9">
        <v>51683</v>
      </c>
      <c r="G87" s="80"/>
      <c r="H87" s="80"/>
      <c r="I87" s="1"/>
      <c r="J87" s="107">
        <f>SUM(L87:V87)</f>
        <v>70000</v>
      </c>
      <c r="K87" s="107"/>
      <c r="L87" s="107">
        <v>0</v>
      </c>
      <c r="M87" s="107"/>
      <c r="N87" s="107">
        <v>0</v>
      </c>
      <c r="O87" s="107"/>
      <c r="P87" s="107">
        <v>0</v>
      </c>
      <c r="Q87" s="107"/>
      <c r="R87" s="107">
        <v>0</v>
      </c>
      <c r="S87" s="107"/>
      <c r="T87" s="107">
        <v>0</v>
      </c>
      <c r="U87" s="107"/>
      <c r="V87" s="107">
        <v>70000</v>
      </c>
    </row>
    <row r="88" spans="3:24">
      <c r="C88" s="52" t="s">
        <v>197</v>
      </c>
      <c r="D88" s="60" t="s">
        <v>198</v>
      </c>
      <c r="E88" s="1"/>
      <c r="F88" s="55">
        <v>0</v>
      </c>
      <c r="G88" s="80"/>
      <c r="H88" s="80"/>
      <c r="I88" s="1"/>
      <c r="J88" s="108">
        <f>SUM(L88:V88)</f>
        <v>0</v>
      </c>
      <c r="K88" s="107"/>
      <c r="L88" s="108">
        <v>0</v>
      </c>
      <c r="M88" s="107"/>
      <c r="N88" s="108">
        <v>0</v>
      </c>
      <c r="O88" s="107"/>
      <c r="P88" s="108">
        <v>0</v>
      </c>
      <c r="Q88" s="107"/>
      <c r="R88" s="108">
        <v>0</v>
      </c>
      <c r="S88" s="107"/>
      <c r="T88" s="108">
        <v>0</v>
      </c>
      <c r="U88" s="107"/>
      <c r="V88" s="108">
        <v>0</v>
      </c>
    </row>
    <row r="89" spans="3:24">
      <c r="C89" s="51"/>
      <c r="D89" s="1"/>
      <c r="E89" s="1"/>
      <c r="F89" s="74">
        <f>SUM(F87:F88)</f>
        <v>51683</v>
      </c>
      <c r="G89" s="80"/>
      <c r="H89" s="80"/>
      <c r="I89" s="1"/>
      <c r="J89" s="169">
        <f>SUM(J87:J88)</f>
        <v>70000</v>
      </c>
      <c r="K89" s="107"/>
      <c r="L89" s="169">
        <f>SUM(L87:L88)</f>
        <v>0</v>
      </c>
      <c r="M89" s="107"/>
      <c r="N89" s="169">
        <f>SUM(N87:N88)</f>
        <v>0</v>
      </c>
      <c r="O89" s="107"/>
      <c r="P89" s="169">
        <f>SUM(P87:P88)</f>
        <v>0</v>
      </c>
      <c r="Q89" s="107"/>
      <c r="R89" s="169">
        <f>SUM(R87:R88)</f>
        <v>0</v>
      </c>
      <c r="S89" s="107"/>
      <c r="T89" s="169">
        <f>SUM(T87:T88)</f>
        <v>0</v>
      </c>
      <c r="U89" s="107"/>
      <c r="V89" s="169">
        <f>V87+V88</f>
        <v>70000</v>
      </c>
    </row>
    <row r="90" spans="3:24">
      <c r="C90" s="51"/>
      <c r="D90" s="1"/>
      <c r="E90" s="1"/>
      <c r="F90" s="9"/>
      <c r="G90" s="80"/>
      <c r="H90" s="80"/>
      <c r="I90" s="1"/>
      <c r="J90" s="107"/>
      <c r="K90" s="107"/>
      <c r="L90" s="107"/>
      <c r="M90" s="107"/>
      <c r="N90" s="107"/>
      <c r="O90" s="107"/>
      <c r="P90" s="107"/>
      <c r="Q90" s="107"/>
      <c r="R90" s="107"/>
      <c r="S90" s="107"/>
      <c r="T90" s="107"/>
      <c r="U90" s="107"/>
      <c r="V90" s="107"/>
    </row>
    <row r="91" spans="3:24" ht="13.5" thickBot="1">
      <c r="C91" s="51"/>
      <c r="D91" s="1" t="s">
        <v>118</v>
      </c>
      <c r="E91" s="1"/>
      <c r="F91" s="155">
        <f>F89+F85+F82+F77+F74+F67+F64+F60+F47+F44+F40+F34+F25</f>
        <v>45705410</v>
      </c>
      <c r="G91" s="80"/>
      <c r="H91" s="80"/>
      <c r="I91" s="1"/>
      <c r="J91" s="163">
        <f>J25+J34+J40+J44+J47+J60+J64+J66+J74+J82+J85+J77+J89</f>
        <v>39795207</v>
      </c>
      <c r="K91" s="106"/>
      <c r="L91" s="163">
        <f>L25+L34+L40+L44+L47+L60+L64+L66+L74+L82+L84+L77+L89</f>
        <v>17936959</v>
      </c>
      <c r="M91" s="106"/>
      <c r="N91" s="163">
        <f>N25+N34+N40+N44+N47+N60+N64+N66+N74+N82+N84+N77+N89</f>
        <v>10418305</v>
      </c>
      <c r="O91" s="106"/>
      <c r="P91" s="163">
        <f>P25+P34+P40+P44+P47+P60+P64+P66+P74+P82+P84+P77+P89</f>
        <v>9398717</v>
      </c>
      <c r="Q91" s="106"/>
      <c r="R91" s="163">
        <f>R25+R34+R40+R44+R47+R60+R64+R66+R74+R82+R84+R77+R89</f>
        <v>1835971</v>
      </c>
      <c r="S91" s="106"/>
      <c r="T91" s="163">
        <f>T25+T34+T40+T44+T47+T60+T64+T66+T74+T82+T84+T77+T89</f>
        <v>80000</v>
      </c>
      <c r="U91" s="106"/>
      <c r="V91" s="163">
        <f>V25+V34+V40+V44+V47+V60+V64+V66+V74+V82+V84+V77+V89</f>
        <v>125255</v>
      </c>
      <c r="X91" s="60" t="s">
        <v>27</v>
      </c>
    </row>
    <row r="92" spans="3:24" ht="14.25" thickTop="1" thickBot="1">
      <c r="C92" s="1"/>
      <c r="D92" s="1"/>
      <c r="E92" s="1"/>
      <c r="F92" s="60"/>
      <c r="G92" s="85" t="e">
        <f>G25+G35+G41+G45+G48+G61+G65+G67+G75+G83+#REF!+G85+G78+#REF!</f>
        <v>#REF!</v>
      </c>
      <c r="H92" s="85" t="e">
        <f>H25+H35+H41+H45+H48+H61+H65+H67+H75+H83+#REF!+H85+H78+#REF!</f>
        <v>#REF!</v>
      </c>
      <c r="J92" s="11"/>
      <c r="K92" s="11"/>
      <c r="L92" s="11"/>
      <c r="M92" s="11"/>
      <c r="N92" s="11"/>
      <c r="O92" s="11"/>
      <c r="P92" s="11"/>
      <c r="Q92" s="11"/>
      <c r="R92" s="9"/>
      <c r="S92" s="11"/>
      <c r="T92" s="11"/>
      <c r="U92" s="11"/>
      <c r="V92" s="11"/>
    </row>
    <row r="93" spans="3:24" ht="13.5" thickTop="1">
      <c r="C93" s="1"/>
      <c r="D93" s="1" t="s">
        <v>169</v>
      </c>
      <c r="E93" s="1"/>
      <c r="F93" s="60"/>
      <c r="G93" s="1"/>
      <c r="H93" s="1"/>
      <c r="I93" s="1"/>
      <c r="J93" s="118">
        <f>+J91/$J91</f>
        <v>1</v>
      </c>
      <c r="K93" s="9"/>
      <c r="L93" s="45">
        <f>+L91/$J91</f>
        <v>0.45073164212966654</v>
      </c>
      <c r="M93" s="9"/>
      <c r="N93" s="45">
        <f>+N91/$J91+0.001</f>
        <v>0.2627979848678762</v>
      </c>
      <c r="O93" s="9"/>
      <c r="P93" s="45">
        <f>+P91/$J91</f>
        <v>0.2361771104746358</v>
      </c>
      <c r="Q93" s="9"/>
      <c r="R93" s="45">
        <f>+R91/$J91</f>
        <v>4.6135480586895802E-2</v>
      </c>
      <c r="S93" s="9"/>
      <c r="T93" s="45">
        <f>+T91/$J91</f>
        <v>2.0102923450052664E-3</v>
      </c>
      <c r="U93" s="9"/>
      <c r="V93" s="45">
        <f>+V91/$J91</f>
        <v>3.1474895959204335E-3</v>
      </c>
    </row>
    <row r="94" spans="3:24">
      <c r="C94" s="1"/>
      <c r="D94" s="1" t="s">
        <v>170</v>
      </c>
      <c r="E94" s="1"/>
      <c r="F94" s="60"/>
      <c r="G94" s="1"/>
      <c r="H94" s="1"/>
      <c r="I94" s="1"/>
      <c r="J94" s="118">
        <f>(L93+N93)/J93</f>
        <v>0.71352962699754274</v>
      </c>
      <c r="K94" s="9"/>
      <c r="L94" s="9"/>
      <c r="M94" s="9"/>
      <c r="O94" s="9"/>
      <c r="P94" s="9"/>
      <c r="Q94" s="9"/>
      <c r="R94" s="45"/>
      <c r="S94" s="9"/>
      <c r="T94" s="45"/>
      <c r="U94" s="9"/>
      <c r="V94" s="45"/>
    </row>
    <row r="95" spans="3:24">
      <c r="C95" s="1"/>
      <c r="D95" s="1" t="s">
        <v>171</v>
      </c>
      <c r="E95" s="1"/>
      <c r="F95" s="60"/>
      <c r="G95" s="1"/>
      <c r="H95" s="1"/>
      <c r="I95" s="1"/>
      <c r="J95" s="118">
        <f>39676491/52414786</f>
        <v>0.75697134392573884</v>
      </c>
      <c r="K95" s="11"/>
      <c r="L95" s="11"/>
      <c r="M95" s="11"/>
      <c r="N95" s="12"/>
      <c r="O95" s="11"/>
      <c r="P95" s="11"/>
      <c r="Q95" s="11"/>
      <c r="R95" s="12"/>
      <c r="S95" s="11"/>
      <c r="T95" s="13"/>
      <c r="U95" s="11"/>
      <c r="V95" s="12"/>
    </row>
    <row r="96" spans="3:24">
      <c r="C96" s="1"/>
      <c r="D96" s="11"/>
      <c r="E96" s="1"/>
      <c r="F96" s="60"/>
      <c r="G96" s="1"/>
      <c r="H96" s="1"/>
      <c r="I96" s="1"/>
      <c r="J96" s="144"/>
      <c r="K96" s="11"/>
      <c r="L96" s="13"/>
      <c r="M96" s="11"/>
      <c r="N96" s="13"/>
      <c r="O96" s="11"/>
      <c r="P96" s="13"/>
      <c r="Q96" s="11"/>
      <c r="R96" s="13"/>
      <c r="S96" s="11"/>
      <c r="T96" s="13"/>
      <c r="U96" s="11"/>
      <c r="V96" s="13"/>
    </row>
    <row r="97" spans="3:22">
      <c r="C97" s="1"/>
      <c r="D97" s="1"/>
      <c r="E97" s="11"/>
      <c r="G97" s="11"/>
      <c r="H97" s="11"/>
      <c r="I97" s="11"/>
      <c r="J97" s="145" t="s">
        <v>229</v>
      </c>
      <c r="K97" s="11"/>
      <c r="M97" s="11"/>
      <c r="N97" s="13"/>
      <c r="O97" s="11"/>
      <c r="P97" s="13"/>
      <c r="Q97" s="11"/>
      <c r="R97" s="13"/>
      <c r="S97" s="11"/>
      <c r="T97" s="13"/>
      <c r="U97" s="11"/>
      <c r="V97" s="13"/>
    </row>
    <row r="98" spans="3:22">
      <c r="C98" s="1"/>
      <c r="D98" s="1"/>
      <c r="E98" s="1"/>
      <c r="F98" s="60"/>
      <c r="G98" s="1"/>
      <c r="H98" s="1"/>
      <c r="I98" s="1"/>
      <c r="J98" s="144"/>
      <c r="K98" s="11"/>
      <c r="M98" s="11"/>
      <c r="N98" s="13"/>
      <c r="O98" s="11"/>
      <c r="P98" s="13"/>
      <c r="Q98" s="11"/>
      <c r="R98" s="13"/>
      <c r="S98" s="11"/>
      <c r="T98" s="13"/>
      <c r="U98" s="11"/>
      <c r="V98" s="13"/>
    </row>
    <row r="99" spans="3:22">
      <c r="C99" s="1"/>
      <c r="D99" s="1"/>
      <c r="E99" s="1"/>
      <c r="F99" s="60" t="s">
        <v>27</v>
      </c>
      <c r="G99" s="1"/>
      <c r="H99" s="1"/>
      <c r="I99" s="1"/>
      <c r="J99" s="144"/>
      <c r="K99" s="11"/>
      <c r="M99" s="11"/>
      <c r="N99" s="13"/>
      <c r="O99" s="11"/>
      <c r="P99" s="13"/>
      <c r="Q99" s="11"/>
      <c r="R99" s="13"/>
      <c r="S99" s="11"/>
      <c r="T99" s="13"/>
      <c r="U99" s="11"/>
      <c r="V99" s="13"/>
    </row>
    <row r="100" spans="3:22">
      <c r="E100" s="1"/>
      <c r="F100" s="60" t="s">
        <v>27</v>
      </c>
      <c r="G100" s="1"/>
      <c r="H100" s="1"/>
      <c r="I100" s="1"/>
    </row>
    <row r="101" spans="3:22">
      <c r="F101" t="s">
        <v>27</v>
      </c>
    </row>
    <row r="102" spans="3:22">
      <c r="F102" s="60" t="s">
        <v>27</v>
      </c>
    </row>
    <row r="103" spans="3:22">
      <c r="C103" s="1"/>
      <c r="F103" s="60" t="s">
        <v>27</v>
      </c>
      <c r="J103" s="14"/>
      <c r="K103" s="14"/>
      <c r="L103" s="14"/>
      <c r="M103" s="14"/>
      <c r="N103" s="14"/>
      <c r="O103" s="14"/>
      <c r="P103" s="14"/>
      <c r="Q103" s="11"/>
      <c r="R103" s="11"/>
      <c r="S103" s="11"/>
      <c r="T103" s="11"/>
      <c r="U103" s="11"/>
      <c r="V103" s="11"/>
    </row>
  </sheetData>
  <phoneticPr fontId="0" type="noConversion"/>
  <printOptions horizontalCentered="1"/>
  <pageMargins left="0.25" right="0.25" top="0.25" bottom="0.25" header="0.5" footer="0.5"/>
  <pageSetup scale="69" firstPageNumber="15" orientation="landscape" useFirstPageNumber="1" r:id="rId1"/>
  <headerFooter alignWithMargins="0"/>
  <rowBreaks count="1" manualBreakCount="1">
    <brk id="54" max="21"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C000"/>
  </sheetPr>
  <dimension ref="B1:M43"/>
  <sheetViews>
    <sheetView topLeftCell="A4" zoomScaleNormal="100" workbookViewId="0">
      <selection activeCell="F22" sqref="F22"/>
    </sheetView>
  </sheetViews>
  <sheetFormatPr defaultRowHeight="12.75"/>
  <cols>
    <col min="1" max="1" width="5.7109375" customWidth="1"/>
    <col min="2" max="2" width="11.7109375" customWidth="1"/>
    <col min="3" max="3" width="1.85546875" customWidth="1"/>
    <col min="6" max="6" width="40.42578125" customWidth="1"/>
    <col min="7" max="7" width="12.85546875" customWidth="1"/>
    <col min="8" max="8" width="1.42578125" customWidth="1"/>
    <col min="9" max="9" width="12" customWidth="1"/>
    <col min="10" max="10" width="1.5703125" customWidth="1"/>
    <col min="11" max="11" width="20" customWidth="1"/>
    <col min="12" max="12" width="1.42578125" customWidth="1"/>
    <col min="13" max="13" width="19.28515625" bestFit="1" customWidth="1"/>
    <col min="15" max="15" width="9.7109375" bestFit="1" customWidth="1"/>
  </cols>
  <sheetData>
    <row r="1" spans="2:13" ht="18">
      <c r="B1" s="173" t="s">
        <v>232</v>
      </c>
      <c r="C1" s="173"/>
      <c r="D1" s="173"/>
      <c r="E1" s="173"/>
      <c r="F1" s="173"/>
      <c r="G1" s="173"/>
      <c r="H1" s="173"/>
      <c r="I1" s="173"/>
      <c r="J1" s="173"/>
      <c r="K1" s="173"/>
      <c r="L1" s="173"/>
      <c r="M1" s="173"/>
    </row>
    <row r="2" spans="2:13">
      <c r="B2" s="174" t="s">
        <v>335</v>
      </c>
      <c r="C2" s="174"/>
      <c r="D2" s="174"/>
      <c r="E2" s="174"/>
      <c r="F2" s="174"/>
      <c r="G2" s="174"/>
      <c r="H2" s="174"/>
      <c r="I2" s="174"/>
      <c r="J2" s="174"/>
      <c r="K2" s="174"/>
      <c r="L2" s="174"/>
      <c r="M2" s="174"/>
    </row>
    <row r="3" spans="2:13">
      <c r="B3" s="175" t="s">
        <v>293</v>
      </c>
      <c r="C3" s="175"/>
      <c r="D3" s="175"/>
      <c r="E3" s="175"/>
      <c r="F3" s="175"/>
      <c r="G3" s="175"/>
      <c r="H3" s="175"/>
      <c r="I3" s="175"/>
      <c r="J3" s="175"/>
      <c r="K3" s="175"/>
      <c r="L3" s="175"/>
      <c r="M3" s="175"/>
    </row>
    <row r="4" spans="2:13">
      <c r="B4" s="87" t="s">
        <v>27</v>
      </c>
      <c r="C4" s="87"/>
      <c r="D4" s="88"/>
      <c r="E4" s="88"/>
      <c r="G4" s="15" t="s">
        <v>310</v>
      </c>
      <c r="H4" s="15"/>
      <c r="I4" s="104" t="s">
        <v>311</v>
      </c>
      <c r="K4" s="44" t="s">
        <v>99</v>
      </c>
    </row>
    <row r="5" spans="2:13" ht="15">
      <c r="B5" s="15" t="s">
        <v>27</v>
      </c>
      <c r="C5" s="102"/>
      <c r="D5" s="89"/>
      <c r="E5" s="89"/>
      <c r="G5" s="15" t="s">
        <v>216</v>
      </c>
      <c r="H5" s="15"/>
      <c r="I5" s="104" t="s">
        <v>295</v>
      </c>
      <c r="K5" s="44" t="s">
        <v>318</v>
      </c>
    </row>
    <row r="6" spans="2:13" ht="15">
      <c r="C6" s="102"/>
      <c r="D6" s="89"/>
      <c r="E6" s="89"/>
      <c r="G6" s="64" t="s">
        <v>199</v>
      </c>
      <c r="H6" s="15"/>
      <c r="I6" s="105" t="s">
        <v>28</v>
      </c>
      <c r="K6" s="98" t="s">
        <v>313</v>
      </c>
    </row>
    <row r="7" spans="2:13" ht="15">
      <c r="C7" s="110"/>
      <c r="D7" s="42" t="s">
        <v>200</v>
      </c>
      <c r="E7" s="42"/>
      <c r="G7" s="90"/>
      <c r="H7" s="90"/>
      <c r="I7" s="111"/>
      <c r="J7" s="1"/>
      <c r="K7" s="90"/>
    </row>
    <row r="8" spans="2:13" ht="15">
      <c r="C8" s="9"/>
      <c r="D8" s="42" t="s">
        <v>201</v>
      </c>
      <c r="E8" s="42"/>
      <c r="G8" s="91"/>
      <c r="H8" s="91"/>
      <c r="I8" s="112"/>
      <c r="J8" s="1"/>
      <c r="K8" s="90"/>
    </row>
    <row r="9" spans="2:13">
      <c r="C9" s="9"/>
      <c r="D9" s="42" t="s">
        <v>202</v>
      </c>
      <c r="E9" s="42"/>
      <c r="G9" s="60">
        <v>15642</v>
      </c>
      <c r="H9" s="1"/>
      <c r="I9" s="99">
        <v>16642</v>
      </c>
      <c r="J9" s="1"/>
      <c r="K9" s="1">
        <f>I9-G9</f>
        <v>1000</v>
      </c>
    </row>
    <row r="10" spans="2:13">
      <c r="C10" s="9"/>
      <c r="D10" s="42" t="s">
        <v>203</v>
      </c>
      <c r="E10" s="42"/>
      <c r="G10" s="60"/>
      <c r="H10" s="1"/>
      <c r="I10" s="99"/>
      <c r="J10" s="1"/>
      <c r="K10" s="1"/>
    </row>
    <row r="11" spans="2:13">
      <c r="C11" s="9"/>
      <c r="D11" s="42" t="s">
        <v>204</v>
      </c>
      <c r="E11" s="42"/>
      <c r="G11" s="60">
        <v>91383</v>
      </c>
      <c r="H11" s="1"/>
      <c r="I11" s="99">
        <v>104166</v>
      </c>
      <c r="J11" s="1"/>
      <c r="K11" s="1">
        <f t="shared" ref="K11:K21" si="0">I11-G11</f>
        <v>12783</v>
      </c>
    </row>
    <row r="12" spans="2:13">
      <c r="C12" s="9"/>
      <c r="D12" s="42" t="s">
        <v>205</v>
      </c>
      <c r="E12" s="42"/>
      <c r="G12" s="60"/>
      <c r="H12" s="1"/>
      <c r="I12" s="99"/>
      <c r="J12" s="1"/>
      <c r="K12" s="1"/>
    </row>
    <row r="13" spans="2:13">
      <c r="C13" s="9"/>
      <c r="D13" s="42" t="s">
        <v>319</v>
      </c>
      <c r="E13" s="42"/>
      <c r="G13" s="60">
        <v>98953</v>
      </c>
      <c r="H13" s="1"/>
      <c r="I13" s="99">
        <v>102000</v>
      </c>
      <c r="J13" s="1"/>
      <c r="K13" s="1"/>
    </row>
    <row r="14" spans="2:13">
      <c r="C14" s="9"/>
      <c r="D14" s="42" t="s">
        <v>258</v>
      </c>
      <c r="E14" s="42"/>
      <c r="G14" s="60">
        <v>429092</v>
      </c>
      <c r="H14" s="1"/>
      <c r="I14" s="99">
        <v>435000</v>
      </c>
      <c r="J14" s="1"/>
      <c r="K14" s="1">
        <f t="shared" si="0"/>
        <v>5908</v>
      </c>
    </row>
    <row r="15" spans="2:13">
      <c r="C15" s="9"/>
      <c r="D15" s="42" t="s">
        <v>259</v>
      </c>
      <c r="E15" s="42"/>
      <c r="G15" s="60">
        <v>922748</v>
      </c>
      <c r="H15" s="1"/>
      <c r="I15" s="99">
        <v>935000</v>
      </c>
      <c r="J15" s="1"/>
      <c r="K15" s="1">
        <f t="shared" si="0"/>
        <v>12252</v>
      </c>
    </row>
    <row r="16" spans="2:13">
      <c r="C16" s="9"/>
      <c r="D16" s="42" t="s">
        <v>320</v>
      </c>
      <c r="E16" s="42"/>
      <c r="G16" s="60">
        <v>35000</v>
      </c>
      <c r="H16" s="1"/>
      <c r="I16" s="99">
        <v>37000</v>
      </c>
      <c r="J16" s="1"/>
      <c r="K16" s="1">
        <f t="shared" si="0"/>
        <v>2000</v>
      </c>
    </row>
    <row r="17" spans="3:11">
      <c r="C17" s="9"/>
      <c r="D17" s="42" t="s">
        <v>260</v>
      </c>
      <c r="E17" s="42"/>
      <c r="G17" s="60">
        <v>3000</v>
      </c>
      <c r="H17" s="1"/>
      <c r="I17" s="99">
        <v>3150</v>
      </c>
      <c r="J17" s="1"/>
      <c r="K17" s="1">
        <f t="shared" si="0"/>
        <v>150</v>
      </c>
    </row>
    <row r="18" spans="3:11">
      <c r="C18" s="9"/>
      <c r="D18" s="42" t="s">
        <v>321</v>
      </c>
      <c r="E18" s="42"/>
      <c r="G18" s="60">
        <v>25700</v>
      </c>
      <c r="H18" s="1"/>
      <c r="I18" s="99">
        <v>26000</v>
      </c>
      <c r="J18" s="1"/>
      <c r="K18" s="1">
        <f t="shared" si="0"/>
        <v>300</v>
      </c>
    </row>
    <row r="19" spans="3:11">
      <c r="C19" s="9"/>
      <c r="D19" s="42" t="s">
        <v>322</v>
      </c>
      <c r="E19" s="42"/>
      <c r="G19" s="60">
        <v>13280</v>
      </c>
      <c r="H19" s="1"/>
      <c r="I19" s="99">
        <v>13280</v>
      </c>
      <c r="J19" s="1"/>
      <c r="K19" s="1">
        <f t="shared" si="0"/>
        <v>0</v>
      </c>
    </row>
    <row r="20" spans="3:11">
      <c r="C20" s="9"/>
      <c r="D20" s="42" t="s">
        <v>323</v>
      </c>
      <c r="E20" s="42"/>
      <c r="G20" s="60">
        <v>4336</v>
      </c>
      <c r="H20" s="1"/>
      <c r="I20" s="99">
        <v>4336</v>
      </c>
      <c r="J20" s="1"/>
      <c r="K20" s="1">
        <f t="shared" si="0"/>
        <v>0</v>
      </c>
    </row>
    <row r="21" spans="3:11">
      <c r="C21" s="9"/>
      <c r="D21" s="42" t="s">
        <v>261</v>
      </c>
      <c r="E21" s="42"/>
      <c r="G21" s="95">
        <v>95430</v>
      </c>
      <c r="H21" s="1"/>
      <c r="I21" s="113">
        <v>95430</v>
      </c>
      <c r="J21" s="1"/>
      <c r="K21" s="4">
        <f t="shared" si="0"/>
        <v>0</v>
      </c>
    </row>
    <row r="22" spans="3:11">
      <c r="C22" s="9"/>
      <c r="D22" s="42" t="s">
        <v>206</v>
      </c>
      <c r="E22" s="42"/>
      <c r="G22" s="95">
        <f>SUM(G8:G21)</f>
        <v>1734564</v>
      </c>
      <c r="H22" s="1"/>
      <c r="I22" s="113">
        <f>SUM(I8:I21)</f>
        <v>1772004</v>
      </c>
      <c r="J22" s="1"/>
      <c r="K22" s="4">
        <f>SUM(K8:K21)</f>
        <v>34393</v>
      </c>
    </row>
    <row r="23" spans="3:11">
      <c r="C23" s="9"/>
      <c r="D23" s="42"/>
      <c r="E23" s="42"/>
      <c r="G23" s="60"/>
      <c r="H23" s="1"/>
      <c r="I23" s="99"/>
      <c r="J23" s="1"/>
      <c r="K23" s="1"/>
    </row>
    <row r="24" spans="3:11">
      <c r="C24" s="9"/>
      <c r="D24" s="42" t="s">
        <v>207</v>
      </c>
      <c r="E24" s="42"/>
      <c r="G24" s="60"/>
      <c r="H24" s="1"/>
      <c r="I24" s="99"/>
      <c r="J24" s="1"/>
      <c r="K24" s="1"/>
    </row>
    <row r="25" spans="3:11">
      <c r="C25" s="9"/>
      <c r="D25" s="42" t="s">
        <v>208</v>
      </c>
      <c r="E25" s="42"/>
      <c r="G25" s="60"/>
      <c r="H25" s="1"/>
      <c r="I25" s="99"/>
      <c r="J25" s="1"/>
      <c r="K25" s="1"/>
    </row>
    <row r="26" spans="3:11">
      <c r="C26" s="9"/>
      <c r="D26" s="42" t="s">
        <v>262</v>
      </c>
      <c r="E26" s="42"/>
      <c r="G26" s="60">
        <v>200000</v>
      </c>
      <c r="H26" s="1"/>
      <c r="I26" s="99">
        <v>230000</v>
      </c>
      <c r="J26" s="1"/>
      <c r="K26" s="1">
        <f>G26-I26</f>
        <v>-30000</v>
      </c>
    </row>
    <row r="27" spans="3:11">
      <c r="C27" s="9"/>
      <c r="D27" s="42" t="s">
        <v>209</v>
      </c>
      <c r="E27" s="42"/>
      <c r="G27" s="60">
        <v>152968</v>
      </c>
      <c r="H27" s="1"/>
      <c r="I27" s="99">
        <v>180200</v>
      </c>
      <c r="J27" s="1"/>
      <c r="K27" s="1">
        <f t="shared" ref="K27:K33" si="1">G27-I27</f>
        <v>-27232</v>
      </c>
    </row>
    <row r="28" spans="3:11">
      <c r="C28" s="9"/>
      <c r="D28" s="92" t="s">
        <v>210</v>
      </c>
      <c r="E28" s="42"/>
      <c r="G28" s="60">
        <v>373185</v>
      </c>
      <c r="H28" s="1"/>
      <c r="I28" s="99">
        <v>418434</v>
      </c>
      <c r="J28" s="1"/>
      <c r="K28" s="1">
        <f t="shared" si="1"/>
        <v>-45249</v>
      </c>
    </row>
    <row r="29" spans="3:11">
      <c r="C29" s="9"/>
      <c r="D29" s="92" t="s">
        <v>211</v>
      </c>
      <c r="E29" s="42"/>
      <c r="G29" s="60">
        <v>45000</v>
      </c>
      <c r="H29" s="1"/>
      <c r="I29" s="99">
        <v>45000</v>
      </c>
      <c r="J29" s="1"/>
      <c r="K29" s="1">
        <f t="shared" si="1"/>
        <v>0</v>
      </c>
    </row>
    <row r="30" spans="3:11">
      <c r="C30" s="9"/>
      <c r="D30" s="92" t="s">
        <v>263</v>
      </c>
      <c r="E30" s="42"/>
      <c r="G30" s="60">
        <v>835930</v>
      </c>
      <c r="H30" s="1"/>
      <c r="I30" s="99">
        <v>865930</v>
      </c>
      <c r="J30" s="1"/>
      <c r="K30" s="1">
        <f t="shared" si="1"/>
        <v>-30000</v>
      </c>
    </row>
    <row r="31" spans="3:11">
      <c r="C31" s="9"/>
      <c r="D31" s="92" t="s">
        <v>212</v>
      </c>
      <c r="E31" s="42"/>
      <c r="G31" s="60">
        <v>639000</v>
      </c>
      <c r="H31" s="1"/>
      <c r="I31" s="99">
        <v>0</v>
      </c>
      <c r="J31" s="1"/>
      <c r="K31" s="1">
        <f t="shared" si="1"/>
        <v>639000</v>
      </c>
    </row>
    <row r="32" spans="3:11">
      <c r="C32" s="9"/>
      <c r="D32" s="92" t="s">
        <v>324</v>
      </c>
      <c r="E32" s="42"/>
      <c r="G32" s="95">
        <v>108000</v>
      </c>
      <c r="H32" s="1"/>
      <c r="I32" s="113">
        <v>110000</v>
      </c>
      <c r="J32" s="1"/>
      <c r="K32" s="4">
        <f t="shared" si="1"/>
        <v>-2000</v>
      </c>
    </row>
    <row r="33" spans="2:13">
      <c r="C33" s="9"/>
      <c r="D33" s="42" t="s">
        <v>213</v>
      </c>
      <c r="E33" s="42"/>
      <c r="G33" s="95">
        <f>SUM(G26:G32)</f>
        <v>2354083</v>
      </c>
      <c r="H33" s="1"/>
      <c r="I33" s="113">
        <f>SUM(I26:I32)</f>
        <v>1849564</v>
      </c>
      <c r="J33" s="1"/>
      <c r="K33" s="4">
        <f t="shared" si="1"/>
        <v>504519</v>
      </c>
    </row>
    <row r="34" spans="2:13">
      <c r="C34" s="9"/>
      <c r="D34" s="42" t="s">
        <v>214</v>
      </c>
      <c r="E34" s="42"/>
      <c r="G34" s="60">
        <f>G22-G33</f>
        <v>-619519</v>
      </c>
      <c r="H34" s="1"/>
      <c r="I34" s="99">
        <f>I22-I33</f>
        <v>-77560</v>
      </c>
      <c r="J34" s="1"/>
      <c r="K34" s="1">
        <f>G34-I34</f>
        <v>-541959</v>
      </c>
      <c r="M34" s="60" t="s">
        <v>27</v>
      </c>
    </row>
    <row r="36" spans="2:13">
      <c r="C36" s="9"/>
      <c r="D36" s="42" t="s">
        <v>40</v>
      </c>
      <c r="E36" s="42"/>
      <c r="G36" s="60">
        <f>SUM(G34:G35)</f>
        <v>-619519</v>
      </c>
      <c r="H36" s="1"/>
      <c r="I36" s="99">
        <f>SUM(I34:I35)</f>
        <v>-77560</v>
      </c>
      <c r="J36" s="1"/>
      <c r="K36" s="1">
        <f>G36-I36</f>
        <v>-541959</v>
      </c>
    </row>
    <row r="37" spans="2:13">
      <c r="C37" s="9"/>
      <c r="D37" s="42" t="s">
        <v>97</v>
      </c>
      <c r="E37" s="42"/>
      <c r="G37" s="95">
        <v>1016423</v>
      </c>
      <c r="H37" s="1"/>
      <c r="I37" s="113">
        <f>G38</f>
        <v>396904</v>
      </c>
      <c r="J37" s="1"/>
      <c r="K37" s="4">
        <f>G37-I37</f>
        <v>619519</v>
      </c>
    </row>
    <row r="38" spans="2:13" ht="13.5" thickBot="1">
      <c r="C38" s="9"/>
      <c r="D38" s="42" t="s">
        <v>98</v>
      </c>
      <c r="E38" s="42"/>
      <c r="G38" s="103">
        <f>SUM(G36:G37)</f>
        <v>396904</v>
      </c>
      <c r="H38" s="1"/>
      <c r="I38" s="114">
        <f>SUM(I36:I37)</f>
        <v>319344</v>
      </c>
      <c r="J38" s="1"/>
      <c r="K38" s="93">
        <f>G38-I38</f>
        <v>77560</v>
      </c>
    </row>
    <row r="39" spans="2:13" ht="13.5" thickTop="1">
      <c r="C39" s="9"/>
      <c r="D39" s="94"/>
      <c r="E39" s="94"/>
      <c r="I39" s="87"/>
      <c r="J39" s="87"/>
      <c r="K39" s="87"/>
      <c r="M39" s="87"/>
    </row>
    <row r="40" spans="2:13">
      <c r="C40" s="9"/>
      <c r="F40" s="109" t="s">
        <v>296</v>
      </c>
    </row>
    <row r="41" spans="2:13">
      <c r="C41" s="9"/>
    </row>
    <row r="42" spans="2:13">
      <c r="B42" s="11"/>
      <c r="C42" s="9"/>
    </row>
    <row r="43" spans="2:13">
      <c r="B43" s="11"/>
      <c r="C43" s="9"/>
    </row>
  </sheetData>
  <mergeCells count="3">
    <mergeCell ref="B1:M1"/>
    <mergeCell ref="B2:M2"/>
    <mergeCell ref="B3:M3"/>
  </mergeCells>
  <pageMargins left="0.25" right="0.25" top="0.75" bottom="0.25" header="0.3" footer="0.3"/>
  <pageSetup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C000"/>
  </sheetPr>
  <dimension ref="B1:M40"/>
  <sheetViews>
    <sheetView zoomScaleNormal="100" workbookViewId="0">
      <selection activeCell="O25" sqref="O25"/>
    </sheetView>
  </sheetViews>
  <sheetFormatPr defaultRowHeight="12.75"/>
  <cols>
    <col min="2" max="2" width="11.7109375" customWidth="1"/>
    <col min="3" max="3" width="1.85546875" customWidth="1"/>
    <col min="6" max="6" width="37.28515625" customWidth="1"/>
    <col min="7" max="7" width="15.28515625" customWidth="1"/>
    <col min="8" max="8" width="1.42578125" customWidth="1"/>
    <col min="9" max="9" width="12.5703125" customWidth="1"/>
    <col min="10" max="10" width="1.5703125" customWidth="1"/>
    <col min="11" max="11" width="20" customWidth="1"/>
    <col min="12" max="12" width="1.42578125" customWidth="1"/>
    <col min="13" max="13" width="19.28515625" bestFit="1" customWidth="1"/>
  </cols>
  <sheetData>
    <row r="1" spans="2:13" ht="18">
      <c r="B1" s="173" t="s">
        <v>232</v>
      </c>
      <c r="C1" s="173"/>
      <c r="D1" s="173"/>
      <c r="E1" s="173"/>
      <c r="F1" s="173"/>
      <c r="G1" s="173"/>
      <c r="H1" s="173"/>
      <c r="I1" s="173"/>
      <c r="J1" s="173"/>
      <c r="K1" s="173"/>
      <c r="L1" s="173"/>
      <c r="M1" s="173"/>
    </row>
    <row r="2" spans="2:13">
      <c r="B2" s="174" t="s">
        <v>336</v>
      </c>
      <c r="C2" s="174"/>
      <c r="D2" s="174"/>
      <c r="E2" s="174"/>
      <c r="F2" s="174"/>
      <c r="G2" s="174"/>
      <c r="H2" s="174"/>
      <c r="I2" s="174"/>
      <c r="J2" s="174"/>
      <c r="K2" s="174"/>
      <c r="L2" s="174"/>
      <c r="M2" s="174"/>
    </row>
    <row r="3" spans="2:13">
      <c r="B3" s="175" t="s">
        <v>293</v>
      </c>
      <c r="C3" s="175"/>
      <c r="D3" s="175"/>
      <c r="E3" s="175"/>
      <c r="F3" s="175"/>
      <c r="G3" s="175"/>
      <c r="H3" s="175"/>
      <c r="I3" s="175"/>
      <c r="J3" s="175"/>
      <c r="K3" s="175"/>
      <c r="L3" s="175"/>
      <c r="M3" s="175"/>
    </row>
    <row r="4" spans="2:13">
      <c r="B4" s="148"/>
      <c r="C4" s="148"/>
      <c r="D4" s="148"/>
      <c r="E4" s="148"/>
      <c r="F4" s="148"/>
      <c r="G4" s="148"/>
      <c r="H4" s="148"/>
      <c r="I4" s="148"/>
      <c r="J4" s="148"/>
      <c r="K4" s="148"/>
      <c r="L4" s="148"/>
      <c r="M4" s="148"/>
    </row>
    <row r="5" spans="2:13">
      <c r="B5" s="87"/>
      <c r="C5" s="87"/>
      <c r="D5" s="88"/>
      <c r="E5" s="88"/>
      <c r="G5" s="15" t="s">
        <v>310</v>
      </c>
      <c r="H5" s="15"/>
      <c r="I5" s="104" t="s">
        <v>311</v>
      </c>
      <c r="K5" s="44" t="s">
        <v>99</v>
      </c>
    </row>
    <row r="6" spans="2:13" ht="15">
      <c r="C6" s="102"/>
      <c r="D6" s="89"/>
      <c r="E6" s="89"/>
      <c r="G6" s="15" t="s">
        <v>216</v>
      </c>
      <c r="H6" s="15"/>
      <c r="I6" s="104" t="s">
        <v>295</v>
      </c>
      <c r="K6" s="44" t="s">
        <v>318</v>
      </c>
    </row>
    <row r="7" spans="2:13" ht="15">
      <c r="C7" s="102"/>
      <c r="D7" s="89"/>
      <c r="E7" s="89"/>
      <c r="G7" s="64" t="s">
        <v>199</v>
      </c>
      <c r="H7" s="15"/>
      <c r="I7" s="105" t="s">
        <v>28</v>
      </c>
      <c r="K7" s="98" t="s">
        <v>313</v>
      </c>
    </row>
    <row r="8" spans="2:13" ht="15">
      <c r="C8" s="110"/>
      <c r="D8" s="42" t="s">
        <v>200</v>
      </c>
      <c r="E8" s="42"/>
      <c r="G8" s="90"/>
      <c r="H8" s="90"/>
      <c r="I8" s="111"/>
      <c r="J8" s="1"/>
      <c r="K8" s="90"/>
    </row>
    <row r="9" spans="2:13">
      <c r="C9" s="9"/>
      <c r="D9" s="42" t="s">
        <v>203</v>
      </c>
      <c r="E9" s="42"/>
      <c r="G9" s="60"/>
      <c r="H9" s="1"/>
      <c r="I9" s="99"/>
      <c r="J9" s="1"/>
      <c r="K9" s="1"/>
    </row>
    <row r="10" spans="2:13">
      <c r="C10" s="9"/>
      <c r="D10" s="42" t="s">
        <v>264</v>
      </c>
      <c r="E10" s="42"/>
      <c r="G10" s="60">
        <v>6236002</v>
      </c>
      <c r="H10" s="1"/>
      <c r="I10" s="99">
        <v>6236002</v>
      </c>
      <c r="J10" s="1"/>
      <c r="K10" s="1">
        <f t="shared" ref="K10:K14" si="0">I10-G10</f>
        <v>0</v>
      </c>
    </row>
    <row r="11" spans="2:13">
      <c r="C11" s="9"/>
      <c r="D11" s="42" t="s">
        <v>205</v>
      </c>
      <c r="E11" s="42"/>
      <c r="G11" s="60"/>
      <c r="H11" s="1"/>
      <c r="I11" s="99"/>
      <c r="J11" s="1"/>
      <c r="K11" s="1"/>
    </row>
    <row r="12" spans="2:13">
      <c r="C12" s="9"/>
      <c r="D12" s="42" t="s">
        <v>265</v>
      </c>
      <c r="E12" s="42"/>
      <c r="G12" s="60">
        <v>411810</v>
      </c>
      <c r="H12" s="1"/>
      <c r="I12" s="99">
        <v>411810</v>
      </c>
      <c r="J12" s="1"/>
      <c r="K12" s="1">
        <f t="shared" si="0"/>
        <v>0</v>
      </c>
    </row>
    <row r="13" spans="2:13">
      <c r="C13" s="9"/>
      <c r="D13" s="42" t="s">
        <v>266</v>
      </c>
      <c r="E13" s="42"/>
      <c r="G13" s="60"/>
      <c r="H13" s="1"/>
      <c r="I13" s="99"/>
      <c r="J13" s="1"/>
      <c r="K13" s="60" t="s">
        <v>27</v>
      </c>
    </row>
    <row r="14" spans="2:13">
      <c r="C14" s="9"/>
      <c r="D14" s="42" t="s">
        <v>317</v>
      </c>
      <c r="E14" s="42"/>
      <c r="G14" s="95">
        <v>8348106</v>
      </c>
      <c r="H14" s="1"/>
      <c r="I14" s="113">
        <v>8348106</v>
      </c>
      <c r="J14" s="1"/>
      <c r="K14" s="4">
        <f t="shared" si="0"/>
        <v>0</v>
      </c>
    </row>
    <row r="15" spans="2:13">
      <c r="C15" s="9"/>
      <c r="E15" s="42"/>
      <c r="G15" s="60"/>
      <c r="H15" s="1"/>
      <c r="I15" s="99"/>
      <c r="J15" s="1"/>
      <c r="K15" s="1"/>
    </row>
    <row r="16" spans="2:13">
      <c r="C16" s="9"/>
      <c r="D16" s="42" t="s">
        <v>206</v>
      </c>
      <c r="E16" s="42"/>
      <c r="G16" s="95">
        <f>SUM(G10:G14)</f>
        <v>14995918</v>
      </c>
      <c r="H16" s="1"/>
      <c r="I16" s="113">
        <f>SUM(I10:I14)</f>
        <v>14995918</v>
      </c>
      <c r="J16" s="1"/>
      <c r="K16" s="4">
        <f>SUM(K10:K14)</f>
        <v>0</v>
      </c>
    </row>
    <row r="17" spans="3:11">
      <c r="C17" s="9"/>
      <c r="D17" s="42"/>
      <c r="E17" s="42"/>
      <c r="G17" s="60"/>
      <c r="H17" s="1"/>
      <c r="I17" s="99"/>
      <c r="J17" s="1"/>
      <c r="K17" s="1"/>
    </row>
    <row r="18" spans="3:11">
      <c r="C18" s="9"/>
      <c r="D18" s="42" t="s">
        <v>207</v>
      </c>
      <c r="E18" s="42"/>
      <c r="G18" s="60"/>
      <c r="H18" s="1"/>
      <c r="I18" s="99"/>
      <c r="J18" s="1"/>
      <c r="K18" s="1"/>
    </row>
    <row r="19" spans="3:11">
      <c r="C19" s="9"/>
      <c r="D19" s="42" t="s">
        <v>267</v>
      </c>
      <c r="E19" s="42"/>
      <c r="G19" s="60">
        <v>7140267</v>
      </c>
      <c r="H19" s="1"/>
      <c r="I19" s="99">
        <v>7140267</v>
      </c>
      <c r="J19" s="1"/>
      <c r="K19" s="1">
        <f>G19-I19</f>
        <v>0</v>
      </c>
    </row>
    <row r="20" spans="3:11">
      <c r="C20" s="9"/>
      <c r="D20" s="42" t="s">
        <v>209</v>
      </c>
      <c r="E20" s="42"/>
      <c r="G20" s="60">
        <v>4797734</v>
      </c>
      <c r="H20" s="1"/>
      <c r="I20" s="99">
        <v>4797734</v>
      </c>
      <c r="J20" s="1"/>
      <c r="K20" s="1">
        <f t="shared" ref="K20:K27" si="1">G20-I20</f>
        <v>0</v>
      </c>
    </row>
    <row r="21" spans="3:11">
      <c r="C21" s="9"/>
      <c r="D21" s="92" t="s">
        <v>269</v>
      </c>
      <c r="E21" s="42"/>
      <c r="G21" s="60">
        <v>302288</v>
      </c>
      <c r="H21" s="1"/>
      <c r="I21" s="99">
        <v>302288</v>
      </c>
      <c r="J21" s="1"/>
      <c r="K21" s="1">
        <f t="shared" si="1"/>
        <v>0</v>
      </c>
    </row>
    <row r="22" spans="3:11">
      <c r="C22" s="9"/>
      <c r="D22" s="92" t="s">
        <v>272</v>
      </c>
      <c r="E22" s="42"/>
      <c r="G22" s="60">
        <v>97099</v>
      </c>
      <c r="H22" s="1"/>
      <c r="I22" s="99">
        <v>97099</v>
      </c>
      <c r="J22" s="1"/>
      <c r="K22" s="1">
        <f t="shared" si="1"/>
        <v>0</v>
      </c>
    </row>
    <row r="23" spans="3:11">
      <c r="C23" s="9"/>
      <c r="D23" s="92" t="s">
        <v>270</v>
      </c>
      <c r="E23" s="42"/>
      <c r="G23" s="60">
        <v>112617</v>
      </c>
      <c r="H23" s="1"/>
      <c r="I23" s="99">
        <v>112617</v>
      </c>
      <c r="J23" s="1"/>
      <c r="K23" s="1">
        <f t="shared" si="1"/>
        <v>0</v>
      </c>
    </row>
    <row r="24" spans="3:11">
      <c r="C24" s="9"/>
      <c r="D24" s="92" t="s">
        <v>271</v>
      </c>
      <c r="E24" s="42"/>
      <c r="G24" s="60">
        <v>263820</v>
      </c>
      <c r="H24" s="1"/>
      <c r="I24" s="99">
        <v>263820</v>
      </c>
      <c r="J24" s="1"/>
      <c r="K24" s="1">
        <f t="shared" si="1"/>
        <v>0</v>
      </c>
    </row>
    <row r="25" spans="3:11">
      <c r="C25" s="9"/>
      <c r="D25" s="92" t="s">
        <v>338</v>
      </c>
      <c r="E25" s="42"/>
      <c r="G25" s="60">
        <v>4800</v>
      </c>
      <c r="H25" s="1"/>
      <c r="I25" s="99">
        <v>4800</v>
      </c>
      <c r="J25" s="1"/>
      <c r="K25" s="1">
        <f t="shared" si="1"/>
        <v>0</v>
      </c>
    </row>
    <row r="26" spans="3:11">
      <c r="C26" s="9"/>
      <c r="D26" s="42" t="s">
        <v>268</v>
      </c>
      <c r="E26" s="42"/>
      <c r="G26" s="95">
        <v>1478699</v>
      </c>
      <c r="H26" s="1"/>
      <c r="I26" s="113">
        <v>1478699</v>
      </c>
      <c r="J26" s="1"/>
      <c r="K26" s="4">
        <f t="shared" si="1"/>
        <v>0</v>
      </c>
    </row>
    <row r="27" spans="3:11">
      <c r="C27" s="9"/>
      <c r="D27" s="42" t="s">
        <v>213</v>
      </c>
      <c r="E27" s="42"/>
      <c r="G27" s="95">
        <f>SUM(G19:G26)</f>
        <v>14197324</v>
      </c>
      <c r="H27" s="1"/>
      <c r="I27" s="113">
        <f>SUM(I19:I26)</f>
        <v>14197324</v>
      </c>
      <c r="J27" s="1"/>
      <c r="K27" s="4">
        <f t="shared" si="1"/>
        <v>0</v>
      </c>
    </row>
    <row r="28" spans="3:11">
      <c r="C28" s="9"/>
      <c r="D28" s="42"/>
      <c r="E28" s="42"/>
      <c r="G28" s="60"/>
      <c r="H28" s="1"/>
      <c r="I28" s="99"/>
      <c r="J28" s="1"/>
      <c r="K28" s="1"/>
    </row>
    <row r="29" spans="3:11">
      <c r="C29" s="9"/>
      <c r="D29" s="42" t="s">
        <v>214</v>
      </c>
      <c r="E29" s="42"/>
      <c r="G29" s="60">
        <f>G16-G27</f>
        <v>798594</v>
      </c>
      <c r="H29" s="1"/>
      <c r="I29" s="99">
        <f>I16-I27</f>
        <v>798594</v>
      </c>
      <c r="J29" s="1"/>
      <c r="K29" s="1">
        <f>G29-I29</f>
        <v>0</v>
      </c>
    </row>
    <row r="30" spans="3:11">
      <c r="C30" s="9"/>
      <c r="D30" s="42" t="s">
        <v>273</v>
      </c>
      <c r="E30" s="42"/>
      <c r="G30" s="95">
        <v>-798594</v>
      </c>
      <c r="H30" s="1"/>
      <c r="I30" s="113">
        <v>-798594</v>
      </c>
      <c r="J30" s="1"/>
      <c r="K30" s="4">
        <f>G30-I30</f>
        <v>0</v>
      </c>
    </row>
    <row r="31" spans="3:11">
      <c r="C31" s="9"/>
      <c r="D31" s="42" t="s">
        <v>40</v>
      </c>
      <c r="E31" s="42"/>
      <c r="G31" s="60">
        <f>SUM(G29:G30)</f>
        <v>0</v>
      </c>
      <c r="H31" s="1"/>
      <c r="I31" s="99">
        <f>SUM(I29:I30)</f>
        <v>0</v>
      </c>
      <c r="J31" s="1"/>
      <c r="K31" s="1">
        <f>G31-I31</f>
        <v>0</v>
      </c>
    </row>
    <row r="32" spans="3:11">
      <c r="C32" s="9"/>
      <c r="D32" s="42" t="s">
        <v>97</v>
      </c>
      <c r="E32" s="42"/>
      <c r="G32" s="95">
        <f>E33</f>
        <v>0</v>
      </c>
      <c r="H32" s="1"/>
      <c r="I32" s="113">
        <v>0</v>
      </c>
      <c r="J32" s="1"/>
      <c r="K32" s="4">
        <f>G32-I32</f>
        <v>0</v>
      </c>
    </row>
    <row r="33" spans="2:13" ht="13.5" thickBot="1">
      <c r="C33" s="9"/>
      <c r="D33" s="42" t="s">
        <v>98</v>
      </c>
      <c r="E33" s="42"/>
      <c r="G33" s="103">
        <f>SUM(G31:G32)</f>
        <v>0</v>
      </c>
      <c r="H33" s="1"/>
      <c r="I33" s="114">
        <f>SUM(I31:I32)</f>
        <v>0</v>
      </c>
      <c r="J33" s="1"/>
      <c r="K33" s="93">
        <f>G33-I33</f>
        <v>0</v>
      </c>
    </row>
    <row r="34" spans="2:13" ht="13.5" thickTop="1">
      <c r="B34" s="11"/>
      <c r="C34" s="9"/>
      <c r="D34" s="94"/>
      <c r="E34" s="94"/>
      <c r="I34" s="87"/>
      <c r="J34" s="87"/>
      <c r="K34" s="87"/>
      <c r="M34" s="87"/>
    </row>
    <row r="35" spans="2:13">
      <c r="B35" s="11"/>
      <c r="C35" s="9"/>
    </row>
    <row r="36" spans="2:13">
      <c r="C36" s="9"/>
      <c r="F36" s="109" t="s">
        <v>230</v>
      </c>
      <c r="G36" t="s">
        <v>27</v>
      </c>
    </row>
    <row r="37" spans="2:13">
      <c r="C37" s="9"/>
      <c r="G37" s="60" t="s">
        <v>27</v>
      </c>
    </row>
    <row r="38" spans="2:13">
      <c r="B38" s="11"/>
      <c r="C38" s="9"/>
    </row>
    <row r="39" spans="2:13">
      <c r="B39" s="11"/>
      <c r="C39" s="9"/>
    </row>
    <row r="40" spans="2:13">
      <c r="C40" s="9"/>
    </row>
  </sheetData>
  <mergeCells count="3">
    <mergeCell ref="B1:M1"/>
    <mergeCell ref="B2:M2"/>
    <mergeCell ref="B3:M3"/>
  </mergeCells>
  <pageMargins left="0.25" right="0.25" top="0.75" bottom="0.75" header="0.3" footer="0.3"/>
  <pageSetup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C000"/>
  </sheetPr>
  <dimension ref="C1:N32"/>
  <sheetViews>
    <sheetView zoomScaleNormal="100" workbookViewId="0">
      <selection activeCell="M17" sqref="M17"/>
    </sheetView>
  </sheetViews>
  <sheetFormatPr defaultRowHeight="12.75"/>
  <cols>
    <col min="1" max="1" width="2.7109375" customWidth="1"/>
    <col min="2" max="2" width="15.42578125" customWidth="1"/>
    <col min="3" max="3" width="2.85546875" customWidth="1"/>
    <col min="4" max="4" width="21.28515625" customWidth="1"/>
    <col min="5" max="5" width="14.7109375" customWidth="1"/>
    <col min="6" max="6" width="1.5703125" customWidth="1"/>
    <col min="7" max="7" width="16.42578125" customWidth="1"/>
    <col min="8" max="8" width="2.85546875" customWidth="1"/>
    <col min="9" max="9" width="17.28515625" customWidth="1"/>
    <col min="10" max="10" width="2.85546875" customWidth="1"/>
    <col min="11" max="11" width="21.42578125" customWidth="1"/>
    <col min="12" max="12" width="2.5703125" customWidth="1"/>
    <col min="13" max="13" width="25.140625" customWidth="1"/>
    <col min="14" max="14" width="2.5703125" customWidth="1"/>
    <col min="15" max="15" width="16" customWidth="1"/>
  </cols>
  <sheetData>
    <row r="1" spans="3:14" ht="18">
      <c r="D1" s="176" t="s">
        <v>232</v>
      </c>
      <c r="E1" s="177"/>
      <c r="F1" s="177"/>
      <c r="G1" s="177"/>
      <c r="H1" s="177"/>
      <c r="I1" s="177"/>
      <c r="J1" s="177"/>
      <c r="K1" s="177"/>
      <c r="L1" s="177"/>
      <c r="M1" s="177"/>
      <c r="N1" s="177"/>
    </row>
    <row r="2" spans="3:14">
      <c r="D2" s="178" t="s">
        <v>314</v>
      </c>
      <c r="E2" s="178"/>
      <c r="F2" s="178"/>
      <c r="G2" s="178"/>
      <c r="H2" s="178"/>
      <c r="I2" s="178"/>
      <c r="J2" s="178"/>
      <c r="K2" s="178"/>
      <c r="L2" s="178"/>
      <c r="M2" s="178"/>
      <c r="N2" s="178"/>
    </row>
    <row r="3" spans="3:14">
      <c r="D3" s="179" t="s">
        <v>293</v>
      </c>
      <c r="E3" s="179"/>
      <c r="F3" s="179"/>
      <c r="G3" s="179"/>
      <c r="H3" s="179"/>
      <c r="I3" s="179"/>
      <c r="J3" s="179"/>
      <c r="K3" s="179"/>
      <c r="L3" s="179"/>
      <c r="M3" s="179"/>
      <c r="N3" s="179"/>
    </row>
    <row r="4" spans="3:14">
      <c r="D4" s="96"/>
      <c r="E4" s="96"/>
      <c r="F4" s="96"/>
      <c r="G4" s="96"/>
      <c r="H4" s="96"/>
      <c r="I4" s="96"/>
      <c r="J4" s="96"/>
      <c r="K4" s="96"/>
      <c r="L4" s="96"/>
      <c r="M4" s="96"/>
      <c r="N4" s="96"/>
    </row>
    <row r="5" spans="3:14">
      <c r="J5" s="87"/>
      <c r="K5" s="87"/>
      <c r="L5" s="87"/>
    </row>
    <row r="7" spans="3:14">
      <c r="D7" s="42"/>
      <c r="E7" s="42"/>
      <c r="F7" s="42"/>
      <c r="G7" s="15" t="s">
        <v>310</v>
      </c>
      <c r="H7" s="86"/>
      <c r="I7" s="104" t="s">
        <v>311</v>
      </c>
      <c r="K7" s="44" t="s">
        <v>99</v>
      </c>
      <c r="M7" t="s">
        <v>27</v>
      </c>
    </row>
    <row r="8" spans="3:14">
      <c r="C8" s="97"/>
      <c r="D8" s="42"/>
      <c r="E8" s="42"/>
      <c r="F8" s="42"/>
      <c r="G8" s="15" t="s">
        <v>222</v>
      </c>
      <c r="H8" s="86"/>
      <c r="I8" s="104" t="s">
        <v>217</v>
      </c>
      <c r="K8" s="44" t="s">
        <v>315</v>
      </c>
      <c r="M8" t="s">
        <v>27</v>
      </c>
    </row>
    <row r="9" spans="3:14">
      <c r="C9" s="97"/>
      <c r="D9" s="42"/>
      <c r="E9" s="42"/>
      <c r="F9" s="42"/>
      <c r="G9" s="64" t="s">
        <v>28</v>
      </c>
      <c r="H9" s="86"/>
      <c r="I9" s="105" t="s">
        <v>28</v>
      </c>
      <c r="K9" s="98" t="s">
        <v>316</v>
      </c>
      <c r="M9" t="s">
        <v>27</v>
      </c>
    </row>
    <row r="10" spans="3:14">
      <c r="D10" s="42" t="s">
        <v>200</v>
      </c>
      <c r="E10" s="42"/>
      <c r="F10" s="42"/>
      <c r="G10" s="87"/>
      <c r="H10" s="87"/>
      <c r="I10" s="106"/>
      <c r="K10" s="87"/>
      <c r="M10" t="s">
        <v>27</v>
      </c>
    </row>
    <row r="11" spans="3:14">
      <c r="C11" s="9"/>
      <c r="D11" s="42" t="s">
        <v>276</v>
      </c>
      <c r="E11" s="42"/>
      <c r="F11" s="42"/>
      <c r="G11" s="100">
        <v>4150000</v>
      </c>
      <c r="H11" s="9"/>
      <c r="I11" s="149">
        <v>4834994</v>
      </c>
      <c r="J11" t="s">
        <v>27</v>
      </c>
      <c r="K11" s="139">
        <f>I11-G11</f>
        <v>684994</v>
      </c>
      <c r="M11" s="154" t="s">
        <v>27</v>
      </c>
    </row>
    <row r="12" spans="3:14">
      <c r="C12" s="9"/>
      <c r="D12" s="42" t="s">
        <v>339</v>
      </c>
      <c r="E12" s="42"/>
      <c r="F12" s="42"/>
      <c r="G12" s="151">
        <v>2096864</v>
      </c>
      <c r="H12" s="9"/>
      <c r="I12" s="152">
        <v>0</v>
      </c>
      <c r="K12" s="139">
        <f t="shared" ref="K12:K13" si="0">I12-G12</f>
        <v>-2096864</v>
      </c>
    </row>
    <row r="13" spans="3:14">
      <c r="C13" s="9"/>
      <c r="D13" s="42" t="s">
        <v>275</v>
      </c>
      <c r="E13" s="42"/>
      <c r="F13" s="42"/>
      <c r="G13" s="55">
        <v>3500</v>
      </c>
      <c r="H13" s="9"/>
      <c r="I13" s="116">
        <v>3500</v>
      </c>
      <c r="K13" s="153">
        <f t="shared" si="0"/>
        <v>0</v>
      </c>
    </row>
    <row r="14" spans="3:14">
      <c r="C14" s="9"/>
      <c r="D14" s="42" t="s">
        <v>206</v>
      </c>
      <c r="E14" s="42"/>
      <c r="F14" s="42"/>
      <c r="G14" s="55">
        <f>SUM(G11:G13)</f>
        <v>6250364</v>
      </c>
      <c r="H14" s="9"/>
      <c r="I14" s="108">
        <f>SUM(I11:I13)</f>
        <v>4838494</v>
      </c>
      <c r="K14" s="55">
        <f>SUM(K11:K13)</f>
        <v>-1411870</v>
      </c>
    </row>
    <row r="15" spans="3:14">
      <c r="D15" s="42"/>
      <c r="E15" s="42"/>
      <c r="F15" s="42"/>
      <c r="G15" s="9"/>
      <c r="H15" s="9"/>
      <c r="I15" s="115"/>
      <c r="K15" s="9"/>
    </row>
    <row r="16" spans="3:14">
      <c r="D16" s="42" t="s">
        <v>207</v>
      </c>
      <c r="E16" s="42"/>
      <c r="F16" s="42"/>
      <c r="G16" s="9"/>
      <c r="H16" s="9"/>
      <c r="I16" s="115"/>
      <c r="K16" s="9"/>
    </row>
    <row r="17" spans="3:13">
      <c r="C17" s="9"/>
      <c r="D17" s="42" t="s">
        <v>218</v>
      </c>
      <c r="E17" s="42"/>
      <c r="F17" s="42"/>
      <c r="G17" s="9">
        <v>1720000</v>
      </c>
      <c r="H17" s="9"/>
      <c r="I17" s="115">
        <v>3725000</v>
      </c>
      <c r="K17" s="9">
        <f>G17-I17</f>
        <v>-2005000</v>
      </c>
      <c r="M17" t="s">
        <v>27</v>
      </c>
    </row>
    <row r="18" spans="3:13">
      <c r="C18" s="9"/>
      <c r="D18" s="92" t="s">
        <v>219</v>
      </c>
      <c r="E18" s="92"/>
      <c r="F18" s="92"/>
      <c r="G18" s="9">
        <v>2080406</v>
      </c>
      <c r="H18" s="9"/>
      <c r="I18" s="115">
        <v>2804750</v>
      </c>
      <c r="K18" s="9">
        <f>G18-I18</f>
        <v>-724344</v>
      </c>
      <c r="M18" t="s">
        <v>27</v>
      </c>
    </row>
    <row r="19" spans="3:13">
      <c r="C19" s="9"/>
      <c r="D19" s="92" t="s">
        <v>274</v>
      </c>
      <c r="E19" s="92"/>
      <c r="F19" s="92"/>
      <c r="G19" s="9">
        <v>1000</v>
      </c>
      <c r="H19" s="9"/>
      <c r="I19" s="115">
        <v>1500</v>
      </c>
      <c r="K19" s="9">
        <f>G19-I19</f>
        <v>-500</v>
      </c>
      <c r="M19" t="s">
        <v>27</v>
      </c>
    </row>
    <row r="20" spans="3:13">
      <c r="C20" s="9"/>
      <c r="D20" s="92" t="s">
        <v>340</v>
      </c>
      <c r="E20" s="92"/>
      <c r="F20" s="92"/>
      <c r="G20" s="55">
        <v>2096864</v>
      </c>
      <c r="H20" s="9"/>
      <c r="I20" s="116">
        <v>0</v>
      </c>
      <c r="K20" s="9">
        <f>G20-I20</f>
        <v>2096864</v>
      </c>
    </row>
    <row r="21" spans="3:13" ht="12.6" customHeight="1">
      <c r="C21" s="9"/>
      <c r="D21" s="42" t="s">
        <v>213</v>
      </c>
      <c r="E21" s="42"/>
      <c r="F21" s="42"/>
      <c r="G21" s="55">
        <f>SUM(G17:G20)</f>
        <v>5898270</v>
      </c>
      <c r="H21" s="9"/>
      <c r="I21" s="108">
        <f>SUM(I17:I20)</f>
        <v>6531250</v>
      </c>
      <c r="K21" s="74">
        <f>SUM(K17:K20)</f>
        <v>-632980</v>
      </c>
    </row>
    <row r="22" spans="3:13">
      <c r="D22" s="42"/>
      <c r="E22" s="42"/>
      <c r="F22" s="42"/>
      <c r="G22" s="9"/>
      <c r="H22" s="9"/>
      <c r="I22" s="115"/>
      <c r="K22" s="9"/>
    </row>
    <row r="23" spans="3:13">
      <c r="C23" s="9"/>
      <c r="D23" s="42" t="s">
        <v>220</v>
      </c>
      <c r="E23" s="42"/>
      <c r="F23" s="42"/>
      <c r="G23" s="9">
        <f>G14-G21</f>
        <v>352094</v>
      </c>
      <c r="H23" s="9"/>
      <c r="I23" s="107">
        <f>I14-I21</f>
        <v>-1692756</v>
      </c>
      <c r="K23" s="9">
        <f>G23-I23</f>
        <v>2044850</v>
      </c>
    </row>
    <row r="24" spans="3:13">
      <c r="D24" s="42"/>
      <c r="E24" s="42"/>
      <c r="F24" s="42"/>
      <c r="G24" s="9"/>
      <c r="H24" s="9"/>
      <c r="I24" s="115"/>
      <c r="K24" s="9"/>
    </row>
    <row r="25" spans="3:13">
      <c r="C25" s="9"/>
      <c r="D25" s="92" t="s">
        <v>97</v>
      </c>
      <c r="E25" s="92"/>
      <c r="F25" s="92"/>
      <c r="G25" s="55">
        <v>1343385</v>
      </c>
      <c r="H25" s="9"/>
      <c r="I25" s="116">
        <f>G27</f>
        <v>1695479</v>
      </c>
      <c r="K25" s="55">
        <f>I25-G25</f>
        <v>352094</v>
      </c>
    </row>
    <row r="26" spans="3:13">
      <c r="D26" s="42"/>
      <c r="E26" s="42"/>
      <c r="F26" s="42"/>
      <c r="G26" s="9"/>
      <c r="H26" s="9"/>
      <c r="I26" s="115"/>
      <c r="K26" s="9"/>
    </row>
    <row r="27" spans="3:13" ht="13.5" thickBot="1">
      <c r="C27" s="9"/>
      <c r="D27" s="42" t="s">
        <v>221</v>
      </c>
      <c r="E27" s="42"/>
      <c r="F27" s="42"/>
      <c r="G27" s="101">
        <f>G23+G25</f>
        <v>1695479</v>
      </c>
      <c r="H27" s="9"/>
      <c r="I27" s="117">
        <f>SUM(I23:I25)</f>
        <v>2723</v>
      </c>
      <c r="K27" s="101">
        <f>SUM(K23:K25)</f>
        <v>2396944</v>
      </c>
    </row>
    <row r="28" spans="3:13" ht="13.5" thickTop="1">
      <c r="D28" s="94"/>
      <c r="E28" s="87"/>
      <c r="F28" s="87"/>
      <c r="G28" s="87"/>
      <c r="H28" s="87"/>
      <c r="I28" s="87"/>
      <c r="J28" s="87"/>
      <c r="L28" s="107"/>
    </row>
    <row r="29" spans="3:13">
      <c r="D29" s="94"/>
      <c r="E29" s="87"/>
      <c r="F29" s="87"/>
      <c r="G29" s="87"/>
      <c r="H29" s="87"/>
      <c r="I29" s="87"/>
      <c r="J29" s="87"/>
      <c r="K29" s="87"/>
      <c r="M29" s="87"/>
    </row>
    <row r="30" spans="3:13">
      <c r="E30" s="94"/>
      <c r="F30" s="94"/>
      <c r="G30" s="94"/>
      <c r="H30" s="94"/>
      <c r="I30" s="94"/>
      <c r="J30" s="94"/>
      <c r="K30" s="94"/>
      <c r="M30" s="94"/>
    </row>
    <row r="31" spans="3:13">
      <c r="E31" s="94"/>
      <c r="F31" s="94"/>
      <c r="G31" s="42" t="s">
        <v>297</v>
      </c>
      <c r="H31" s="94"/>
      <c r="I31" s="94"/>
      <c r="J31" s="94"/>
      <c r="K31" s="94"/>
      <c r="M31" s="94"/>
    </row>
    <row r="32" spans="3:13">
      <c r="D32" s="42"/>
      <c r="E32" s="94"/>
      <c r="F32" s="94"/>
      <c r="G32" s="94"/>
      <c r="H32" s="94"/>
      <c r="I32" s="94"/>
      <c r="J32" s="94"/>
      <c r="K32" s="94"/>
      <c r="M32" s="94"/>
    </row>
  </sheetData>
  <mergeCells count="3">
    <mergeCell ref="D1:N1"/>
    <mergeCell ref="D2:N2"/>
    <mergeCell ref="D3:N3"/>
  </mergeCells>
  <pageMargins left="0.25" right="0.25" top="0.75" bottom="0.75" header="0.3" footer="0.3"/>
  <pageSetup scale="9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10</vt:i4>
      </vt:variant>
    </vt:vector>
  </HeadingPairs>
  <TitlesOfParts>
    <vt:vector size="21" baseType="lpstr">
      <vt:lpstr>Cover Pages</vt:lpstr>
      <vt:lpstr>pg 2 Chart Revenue and OFS</vt:lpstr>
      <vt:lpstr>pg 3 GF Revenue</vt:lpstr>
      <vt:lpstr>pg 4 Chart GF Exp by Function</vt:lpstr>
      <vt:lpstr>pg 5 Chart GF Exp by Object</vt:lpstr>
      <vt:lpstr>pg 6-7 GF by Function</vt:lpstr>
      <vt:lpstr>Food</vt:lpstr>
      <vt:lpstr>Spec Ed Cntr</vt:lpstr>
      <vt:lpstr>Debt</vt:lpstr>
      <vt:lpstr>Student Act</vt:lpstr>
      <vt:lpstr>pg 21-24 Functions Defined</vt:lpstr>
      <vt:lpstr>Debt!Print_Area</vt:lpstr>
      <vt:lpstr>Food!Print_Area</vt:lpstr>
      <vt:lpstr>'pg 21-24 Functions Defined'!Print_Area</vt:lpstr>
      <vt:lpstr>'pg 3 GF Revenue'!Print_Area</vt:lpstr>
      <vt:lpstr>'pg 5 Chart GF Exp by Object'!Print_Area</vt:lpstr>
      <vt:lpstr>'pg 6-7 GF by Function'!Print_Area</vt:lpstr>
      <vt:lpstr>'Spec Ed Cntr'!Print_Area</vt:lpstr>
      <vt:lpstr>'Student Act'!Print_Area</vt:lpstr>
      <vt:lpstr>'pg 21-24 Functions Defined'!Print_Titles</vt:lpstr>
      <vt:lpstr>'pg 6-7 GF by Function'!Print_Titles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Staff</dc:creator>
  <cp:lastModifiedBy>Arriola, Teresa</cp:lastModifiedBy>
  <cp:lastPrinted>2025-06-24T15:07:47Z</cp:lastPrinted>
  <dcterms:created xsi:type="dcterms:W3CDTF">1997-04-25T20:18:07Z</dcterms:created>
  <dcterms:modified xsi:type="dcterms:W3CDTF">2025-06-24T15:36:51Z</dcterms:modified>
</cp:coreProperties>
</file>